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'Tabelle1'!$A$1:$V$86</definedName>
    <definedName name="J_STAT">'Tabelle1'!$B$2:$AD$53</definedName>
  </definedNames>
  <calcPr fullCalcOnLoad="1"/>
</workbook>
</file>

<file path=xl/sharedStrings.xml><?xml version="1.0" encoding="utf-8"?>
<sst xmlns="http://schemas.openxmlformats.org/spreadsheetml/2006/main" count="192" uniqueCount="152">
  <si>
    <t>B-Läufe</t>
  </si>
  <si>
    <t xml:space="preserve"> H E</t>
  </si>
  <si>
    <t>20-34</t>
  </si>
  <si>
    <t>NOM</t>
  </si>
  <si>
    <t xml:space="preserve"> HAL</t>
  </si>
  <si>
    <t>35 u-ä.</t>
  </si>
  <si>
    <t xml:space="preserve"> HAM</t>
  </si>
  <si>
    <t>15-20</t>
  </si>
  <si>
    <t>SOM</t>
  </si>
  <si>
    <t xml:space="preserve"> HAK</t>
  </si>
  <si>
    <t>14 u.j.</t>
  </si>
  <si>
    <t>TOM</t>
  </si>
  <si>
    <t xml:space="preserve"> HB</t>
  </si>
  <si>
    <t xml:space="preserve"> H35</t>
  </si>
  <si>
    <t>Damen</t>
  </si>
  <si>
    <t xml:space="preserve"> H40</t>
  </si>
  <si>
    <t xml:space="preserve"> H45</t>
  </si>
  <si>
    <t xml:space="preserve"> H50</t>
  </si>
  <si>
    <t xml:space="preserve"> H55</t>
  </si>
  <si>
    <t xml:space="preserve"> H60</t>
  </si>
  <si>
    <t xml:space="preserve"> H65</t>
  </si>
  <si>
    <t xml:space="preserve"> H70</t>
  </si>
  <si>
    <t xml:space="preserve"> H20</t>
  </si>
  <si>
    <t>Berechnungen für Statistikblatt</t>
  </si>
  <si>
    <t xml:space="preserve"> H18</t>
  </si>
  <si>
    <t xml:space="preserve"> H16</t>
  </si>
  <si>
    <t xml:space="preserve"> H14</t>
  </si>
  <si>
    <t xml:space="preserve">  21-jährig und älter</t>
  </si>
  <si>
    <t xml:space="preserve"> H12</t>
  </si>
  <si>
    <t xml:space="preserve">  17-20-jährig</t>
  </si>
  <si>
    <t xml:space="preserve"> DE</t>
  </si>
  <si>
    <t xml:space="preserve"> DAL</t>
  </si>
  <si>
    <t xml:space="preserve"> DAK</t>
  </si>
  <si>
    <t xml:space="preserve"> DB</t>
  </si>
  <si>
    <t xml:space="preserve"> D35</t>
  </si>
  <si>
    <t xml:space="preserve"> D40</t>
  </si>
  <si>
    <t xml:space="preserve"> D45</t>
  </si>
  <si>
    <t xml:space="preserve"> D50</t>
  </si>
  <si>
    <t xml:space="preserve"> D55</t>
  </si>
  <si>
    <t xml:space="preserve"> D60</t>
  </si>
  <si>
    <t xml:space="preserve"> D20</t>
  </si>
  <si>
    <t xml:space="preserve"> D18</t>
  </si>
  <si>
    <t xml:space="preserve"> D14</t>
  </si>
  <si>
    <t xml:space="preserve"> D12</t>
  </si>
  <si>
    <t>Anteil J+S</t>
  </si>
  <si>
    <t xml:space="preserve">Zahl nat. Tage: </t>
  </si>
  <si>
    <r>
      <t>davon A-OL</t>
    </r>
    <r>
      <rPr>
        <i/>
        <sz val="10"/>
        <rFont val="Arial"/>
        <family val="2"/>
      </rPr>
      <t xml:space="preserve"> (eingeben)</t>
    </r>
  </si>
  <si>
    <r>
      <t>davon B-OL</t>
    </r>
    <r>
      <rPr>
        <i/>
        <sz val="10"/>
        <rFont val="Arial"/>
        <family val="2"/>
      </rPr>
      <t xml:space="preserve"> (eingeben)</t>
    </r>
  </si>
  <si>
    <t xml:space="preserve"> D10</t>
  </si>
  <si>
    <t xml:space="preserve"> O kurz</t>
  </si>
  <si>
    <t xml:space="preserve"> O mittel</t>
  </si>
  <si>
    <t xml:space="preserve"> O lang</t>
  </si>
  <si>
    <t>Total</t>
  </si>
  <si>
    <t>ohne Offen etc.</t>
  </si>
  <si>
    <t>mit Offen etc.</t>
  </si>
  <si>
    <t>Durchschnittliche Teilnehmerzahl</t>
  </si>
  <si>
    <t xml:space="preserve">Total A </t>
  </si>
  <si>
    <t>Div.</t>
  </si>
  <si>
    <t xml:space="preserve"> H75</t>
  </si>
  <si>
    <t xml:space="preserve"> D16</t>
  </si>
  <si>
    <t>Total SM</t>
  </si>
  <si>
    <t>Total Teilnehmer inkl. Offen etc.</t>
  </si>
  <si>
    <t xml:space="preserve"> D65</t>
  </si>
  <si>
    <t>H10</t>
  </si>
  <si>
    <t>D12</t>
  </si>
  <si>
    <t>O sCOOL</t>
  </si>
  <si>
    <t>D65</t>
  </si>
  <si>
    <t>D10</t>
  </si>
  <si>
    <t>mit Offen</t>
  </si>
  <si>
    <t xml:space="preserve"> H35/110</t>
  </si>
  <si>
    <t xml:space="preserve"> H55/160</t>
  </si>
  <si>
    <t xml:space="preserve"> H65/185</t>
  </si>
  <si>
    <t xml:space="preserve"> H45/135</t>
  </si>
  <si>
    <t xml:space="preserve"> D35/110</t>
  </si>
  <si>
    <t xml:space="preserve"> D45/136</t>
  </si>
  <si>
    <t xml:space="preserve"> D55/160</t>
  </si>
  <si>
    <t>SPM</t>
  </si>
  <si>
    <t>H80</t>
  </si>
  <si>
    <t>D70</t>
  </si>
  <si>
    <t>A-Läufe</t>
  </si>
  <si>
    <t>MOM</t>
  </si>
  <si>
    <t>Total A + LOM + MOM</t>
  </si>
  <si>
    <t>LOM</t>
  </si>
  <si>
    <t>nat. A ohne LOM/MOM</t>
  </si>
  <si>
    <t>nat.A. mit LOM/MOM</t>
  </si>
  <si>
    <t>nat. A  ohne LOM/MOM</t>
  </si>
  <si>
    <t>A-Läufe/LOM/MOM</t>
  </si>
  <si>
    <t>Nat. A-OL   +   LOM/MOM</t>
  </si>
  <si>
    <t xml:space="preserve">Ø A/LOM/MOM      Ø B </t>
  </si>
  <si>
    <t>nat. A  mit LOM/MOM</t>
  </si>
  <si>
    <t>D75</t>
  </si>
  <si>
    <t>Ø nat. A-OL /     LOM/MOM</t>
  </si>
  <si>
    <t xml:space="preserve">     1982-95</t>
  </si>
  <si>
    <t>Ø 25.09%</t>
  </si>
  <si>
    <t>Total gestartet Spalten B - N</t>
  </si>
  <si>
    <t>=+offen</t>
  </si>
  <si>
    <t>Offen</t>
  </si>
  <si>
    <t>OL</t>
  </si>
  <si>
    <t>OM</t>
  </si>
  <si>
    <t>OK</t>
  </si>
  <si>
    <t>Oscool</t>
  </si>
  <si>
    <t>Div</t>
  </si>
  <si>
    <t>Mittel</t>
  </si>
  <si>
    <t>Ergänzende Zusammenstellungen</t>
  </si>
  <si>
    <t>Lauftage</t>
  </si>
  <si>
    <t>Jahr</t>
  </si>
  <si>
    <t>Anteil nach Startgeldgeldstufen</t>
  </si>
  <si>
    <t>nach Startgeldstufen</t>
  </si>
  <si>
    <t>Gestartete</t>
  </si>
  <si>
    <t>Anteil J+S-altrige</t>
  </si>
  <si>
    <t>Jahre</t>
  </si>
  <si>
    <t>in %</t>
  </si>
  <si>
    <t xml:space="preserve">relevant. Zeigt jedoch die Entwicklung </t>
  </si>
  <si>
    <t>des Anteils Jugendlicher an den nat. OL</t>
  </si>
  <si>
    <t xml:space="preserve">  16-jährig und j.</t>
  </si>
  <si>
    <t>Publiziert wird nur das Feld A1-AA85</t>
  </si>
  <si>
    <t xml:space="preserve">Gestartete Läufer pro Lauftag an </t>
  </si>
  <si>
    <t>nat. OL und LOM/MOM mit Offen usw.</t>
  </si>
  <si>
    <t>Gesamtzahl der gestarteten</t>
  </si>
  <si>
    <t>andern OL-Arten inkl. Offen</t>
  </si>
  <si>
    <t>DAM</t>
  </si>
  <si>
    <t>Gest. Mittel</t>
  </si>
  <si>
    <t>Gest. Inkl. Offen</t>
  </si>
  <si>
    <t>Ist heute für die Budgetierung nicht mehr</t>
  </si>
  <si>
    <t>Herren</t>
  </si>
  <si>
    <t xml:space="preserve">Reg. </t>
  </si>
  <si>
    <t xml:space="preserve">    MTOL</t>
  </si>
  <si>
    <t xml:space="preserve"> Bes.</t>
  </si>
  <si>
    <t xml:space="preserve"> Ø 81-04</t>
  </si>
  <si>
    <t>SSM</t>
  </si>
  <si>
    <t>J+S</t>
  </si>
  <si>
    <t>Startende alle A/LOM/MOM</t>
  </si>
  <si>
    <t>ohne Offen</t>
  </si>
  <si>
    <t>Total SM/nationale</t>
  </si>
  <si>
    <t>brauchbar - es empfiehlt sich daher , auch die</t>
  </si>
  <si>
    <t>Werte von 2019 beizuziehen (s.VHB).</t>
  </si>
  <si>
    <t>Corona!</t>
  </si>
  <si>
    <t>12.nat.OL / 26.9.21      OLG Bern          Bettmeralp</t>
  </si>
  <si>
    <t>12. nat. OL / 2.10.21    OLG St.Gallen/App.           Flumserberg</t>
  </si>
  <si>
    <t>LOM 21   / 12 9. 21    OLG Skandia   Hilfeenpass</t>
  </si>
  <si>
    <t>10. nat.OL    26.6.21          Friburger-OL-Ver.       Arbogne-Belmont</t>
  </si>
  <si>
    <t xml:space="preserve">MOM 21   11.9.21       OLG Skandia    Marbachegg </t>
  </si>
  <si>
    <t>12. nat. OL / 3.10.21    OLGZimmerberg           Flumserberg</t>
  </si>
  <si>
    <t>11.nat.OL /25.9.21      OLG Thun          Bettmeralp</t>
  </si>
  <si>
    <t>nur teilweise für die Planung von 2022</t>
  </si>
  <si>
    <t>SPM / 9.5.21        OLV Baselland                  Zwingen</t>
  </si>
  <si>
    <t>SOM / 27.6.21               CA Rosé                 Grand Belmont</t>
  </si>
  <si>
    <t>TOM  /  7.11.21              ol norska               Toppwald</t>
  </si>
  <si>
    <t>NOM  / 24.9.21             OLG Thun                Bettmeralp</t>
  </si>
  <si>
    <t>24.11.21  / HL</t>
  </si>
  <si>
    <t>Corona-bedingt sind die Zahlen von 2020/21</t>
  </si>
  <si>
    <t>Zusammenzählen kl/nkl.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</si>
</sst>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%"/>
    <numFmt numFmtId="177" formatCode="0.0"/>
    <numFmt numFmtId="178" formatCode="d/m/yy"/>
    <numFmt numFmtId="179" formatCode="[$-807]dddd\,\ d\.\ mmmm\ yyyy"/>
    <numFmt numFmtId="180" formatCode="dd/mm/yy;@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MS Sans Serif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77" fontId="0" fillId="0" borderId="11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7" fontId="0" fillId="0" borderId="1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right"/>
    </xf>
    <xf numFmtId="177" fontId="0" fillId="0" borderId="14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 quotePrefix="1">
      <alignment/>
    </xf>
    <xf numFmtId="0" fontId="0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1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1" fillId="0" borderId="0" xfId="0" applyFont="1" applyBorder="1" applyAlignment="1">
      <alignment textRotation="90"/>
    </xf>
    <xf numFmtId="1" fontId="0" fillId="0" borderId="0" xfId="0" applyNumberFormat="1" applyFont="1" applyFill="1" applyBorder="1" applyAlignment="1" applyProtection="1">
      <alignment/>
      <protection/>
    </xf>
    <xf numFmtId="0" fontId="52" fillId="0" borderId="0" xfId="0" applyFont="1" applyAlignment="1">
      <alignment horizontal="left" vertical="center" readingOrder="1"/>
    </xf>
    <xf numFmtId="0" fontId="11" fillId="0" borderId="15" xfId="0" applyFont="1" applyBorder="1" applyAlignment="1">
      <alignment/>
    </xf>
    <xf numFmtId="0" fontId="1" fillId="0" borderId="18" xfId="0" applyFont="1" applyBorder="1" applyAlignment="1">
      <alignment horizontal="right" textRotation="90" wrapText="1"/>
    </xf>
    <xf numFmtId="0" fontId="1" fillId="0" borderId="19" xfId="0" applyFont="1" applyBorder="1" applyAlignment="1">
      <alignment horizontal="right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right" textRotation="90" wrapText="1"/>
    </xf>
    <xf numFmtId="0" fontId="1" fillId="0" borderId="21" xfId="0" applyFont="1" applyBorder="1" applyAlignment="1">
      <alignment textRotation="90" wrapText="1"/>
    </xf>
    <xf numFmtId="0" fontId="1" fillId="0" borderId="20" xfId="0" applyFont="1" applyBorder="1" applyAlignment="1">
      <alignment textRotation="90" wrapText="1"/>
    </xf>
    <xf numFmtId="0" fontId="0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1" fontId="10" fillId="0" borderId="0" xfId="0" applyNumberFormat="1" applyFont="1" applyFill="1" applyBorder="1" applyAlignment="1">
      <alignment/>
    </xf>
    <xf numFmtId="1" fontId="10" fillId="0" borderId="2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12" fillId="0" borderId="0" xfId="53" applyNumberFormat="1" applyFont="1" applyFill="1" applyBorder="1" applyAlignment="1">
      <alignment horizontal="right"/>
      <protection/>
    </xf>
    <xf numFmtId="1" fontId="10" fillId="0" borderId="23" xfId="0" applyNumberFormat="1" applyFont="1" applyBorder="1" applyAlignment="1">
      <alignment/>
    </xf>
    <xf numFmtId="0" fontId="10" fillId="0" borderId="23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0" fillId="0" borderId="0" xfId="0" applyFont="1" applyFill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1" fillId="0" borderId="24" xfId="0" applyNumberFormat="1" applyFont="1" applyBorder="1" applyAlignment="1">
      <alignment horizontal="right" textRotation="90" wrapText="1"/>
    </xf>
    <xf numFmtId="0" fontId="1" fillId="0" borderId="25" xfId="0" applyFont="1" applyBorder="1" applyAlignment="1">
      <alignment textRotation="90" wrapText="1"/>
    </xf>
    <xf numFmtId="0" fontId="11" fillId="0" borderId="12" xfId="0" applyFont="1" applyBorder="1" applyAlignment="1">
      <alignment/>
    </xf>
    <xf numFmtId="1" fontId="10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1" fontId="10" fillId="0" borderId="22" xfId="0" applyNumberFormat="1" applyFont="1" applyBorder="1" applyAlignment="1">
      <alignment/>
    </xf>
    <xf numFmtId="1" fontId="10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/>
    </xf>
    <xf numFmtId="1" fontId="10" fillId="0" borderId="28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9" fillId="0" borderId="12" xfId="0" applyFont="1" applyBorder="1" applyAlignment="1">
      <alignment/>
    </xf>
    <xf numFmtId="0" fontId="10" fillId="0" borderId="23" xfId="0" applyFont="1" applyFill="1" applyBorder="1" applyAlignment="1">
      <alignment horizontal="right"/>
    </xf>
    <xf numFmtId="0" fontId="10" fillId="0" borderId="29" xfId="0" applyFont="1" applyBorder="1" applyAlignment="1">
      <alignment/>
    </xf>
    <xf numFmtId="1" fontId="12" fillId="0" borderId="23" xfId="53" applyNumberFormat="1" applyFont="1" applyFill="1" applyBorder="1" applyAlignment="1">
      <alignment horizontal="right"/>
      <protection/>
    </xf>
    <xf numFmtId="1" fontId="0" fillId="0" borderId="27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0" fillId="0" borderId="30" xfId="0" applyFont="1" applyBorder="1" applyAlignment="1">
      <alignment/>
    </xf>
    <xf numFmtId="1" fontId="10" fillId="0" borderId="14" xfId="0" applyNumberFormat="1" applyFont="1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0" fillId="0" borderId="16" xfId="0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 horizontal="right"/>
    </xf>
    <xf numFmtId="176" fontId="0" fillId="0" borderId="12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0" fontId="1" fillId="0" borderId="19" xfId="0" applyFont="1" applyBorder="1" applyAlignment="1">
      <alignment horizontal="left" textRotation="90" wrapText="1"/>
    </xf>
    <xf numFmtId="1" fontId="10" fillId="0" borderId="3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30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1" fillId="0" borderId="32" xfId="0" applyFont="1" applyFill="1" applyBorder="1" applyAlignment="1">
      <alignment horizontal="right" textRotation="90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16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right"/>
    </xf>
    <xf numFmtId="0" fontId="1" fillId="0" borderId="34" xfId="0" applyFont="1" applyBorder="1" applyAlignment="1">
      <alignment textRotation="90" wrapText="1"/>
    </xf>
    <xf numFmtId="0" fontId="1" fillId="0" borderId="35" xfId="0" applyFont="1" applyBorder="1" applyAlignment="1">
      <alignment textRotation="90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21</xdr:col>
      <xdr:colOff>0</xdr:colOff>
      <xdr:row>2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925" y="171450"/>
          <a:ext cx="10334625" cy="6191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Teilnehmerzahlen der nationalen OL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der Meisterschaften 2021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gestarteten Läufer (Anmeldungen 5-10% mehr</a:t>
          </a:r>
        </a:p>
      </xdr:txBody>
    </xdr:sp>
    <xdr:clientData/>
  </xdr:twoCellAnchor>
  <xdr:twoCellAnchor>
    <xdr:from>
      <xdr:col>15</xdr:col>
      <xdr:colOff>600075</xdr:colOff>
      <xdr:row>3</xdr:row>
      <xdr:rowOff>257175</xdr:rowOff>
    </xdr:from>
    <xdr:to>
      <xdr:col>15</xdr:col>
      <xdr:colOff>600075</xdr:colOff>
      <xdr:row>55</xdr:row>
      <xdr:rowOff>57150</xdr:rowOff>
    </xdr:to>
    <xdr:sp>
      <xdr:nvSpPr>
        <xdr:cNvPr id="2" name="Line 9"/>
        <xdr:cNvSpPr>
          <a:spLocks/>
        </xdr:cNvSpPr>
      </xdr:nvSpPr>
      <xdr:spPr>
        <a:xfrm flipH="1">
          <a:off x="7743825" y="1047750"/>
          <a:ext cx="0" cy="10525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25</xdr:row>
      <xdr:rowOff>28575</xdr:rowOff>
    </xdr:from>
    <xdr:to>
      <xdr:col>22</xdr:col>
      <xdr:colOff>476250</xdr:colOff>
      <xdr:row>29</xdr:row>
      <xdr:rowOff>66675</xdr:rowOff>
    </xdr:to>
    <xdr:sp>
      <xdr:nvSpPr>
        <xdr:cNvPr id="3" name="Rectangle 14"/>
        <xdr:cNvSpPr>
          <a:spLocks/>
        </xdr:cNvSpPr>
      </xdr:nvSpPr>
      <xdr:spPr>
        <a:xfrm>
          <a:off x="10706100" y="6134100"/>
          <a:ext cx="476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390525</xdr:colOff>
      <xdr:row>3</xdr:row>
      <xdr:rowOff>800100</xdr:rowOff>
    </xdr:from>
    <xdr:to>
      <xdr:col>38</xdr:col>
      <xdr:colOff>352425</xdr:colOff>
      <xdr:row>3</xdr:row>
      <xdr:rowOff>1190625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18745200" y="1590675"/>
          <a:ext cx="2247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Mittel der Alterskategorien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nat.OL und LOM/MOM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86"/>
  <sheetViews>
    <sheetView tabSelected="1" zoomScale="75" zoomScaleNormal="75" zoomScalePageLayoutView="0" workbookViewId="0" topLeftCell="A30">
      <selection activeCell="AA73" sqref="Z73:AA73"/>
    </sheetView>
  </sheetViews>
  <sheetFormatPr defaultColWidth="11.421875" defaultRowHeight="12.75"/>
  <cols>
    <col min="1" max="1" width="2.28125" style="0" customWidth="1"/>
    <col min="2" max="2" width="10.28125" style="0" customWidth="1"/>
    <col min="3" max="3" width="7.8515625" style="0" customWidth="1"/>
    <col min="4" max="4" width="8.140625" style="0" customWidth="1"/>
    <col min="5" max="5" width="8.28125" style="0" customWidth="1"/>
    <col min="6" max="6" width="8.421875" style="0" customWidth="1"/>
    <col min="7" max="7" width="9.140625" style="0" customWidth="1"/>
    <col min="8" max="8" width="8.28125" style="0" customWidth="1"/>
    <col min="9" max="9" width="8.57421875" style="15" customWidth="1"/>
    <col min="10" max="10" width="9.140625" style="17" customWidth="1"/>
    <col min="11" max="12" width="8.140625" style="17" customWidth="1"/>
    <col min="13" max="13" width="8.421875" style="17" customWidth="1"/>
    <col min="14" max="14" width="10.140625" style="0" customWidth="1"/>
    <col min="15" max="15" width="0.85546875" style="0" customWidth="1"/>
    <col min="16" max="16" width="9.00390625" style="19" hidden="1" customWidth="1"/>
    <col min="17" max="17" width="8.7109375" style="0" customWidth="1"/>
    <col min="18" max="18" width="9.00390625" style="0" customWidth="1"/>
    <col min="19" max="19" width="8.00390625" style="0" customWidth="1"/>
    <col min="20" max="20" width="8.421875" style="0" customWidth="1"/>
    <col min="21" max="21" width="7.140625" style="0" customWidth="1"/>
    <col min="22" max="22" width="3.140625" style="0" customWidth="1"/>
    <col min="23" max="23" width="9.7109375" style="0" customWidth="1"/>
    <col min="24" max="24" width="8.00390625" style="0" customWidth="1"/>
    <col min="25" max="25" width="7.140625" style="0" customWidth="1"/>
    <col min="26" max="26" width="7.00390625" style="0" customWidth="1"/>
    <col min="27" max="27" width="5.8515625" style="0" customWidth="1"/>
    <col min="28" max="28" width="0.9921875" style="0" customWidth="1"/>
    <col min="29" max="29" width="5.7109375" style="0" customWidth="1"/>
    <col min="30" max="30" width="6.57421875" style="0" customWidth="1"/>
    <col min="31" max="31" width="10.00390625" style="0" customWidth="1"/>
    <col min="32" max="32" width="19.421875" style="0" customWidth="1"/>
    <col min="40" max="40" width="5.7109375" style="0" customWidth="1"/>
    <col min="41" max="41" width="23.140625" style="0" customWidth="1"/>
    <col min="42" max="42" width="20.140625" style="0" customWidth="1"/>
    <col min="44" max="44" width="5.8515625" style="0" customWidth="1"/>
  </cols>
  <sheetData>
    <row r="1" ht="13.5" thickBot="1"/>
    <row r="2" spans="2:44" ht="45" customHeight="1" thickBot="1">
      <c r="B2" s="107"/>
      <c r="C2" s="3"/>
      <c r="D2" s="3"/>
      <c r="E2" s="3"/>
      <c r="F2" s="3"/>
      <c r="G2" s="3"/>
      <c r="H2" s="3"/>
      <c r="I2" s="16"/>
      <c r="J2" s="16"/>
      <c r="K2" s="16"/>
      <c r="L2" s="16"/>
      <c r="M2" s="16"/>
      <c r="N2" s="3"/>
      <c r="O2" s="3"/>
      <c r="P2" s="20"/>
      <c r="Q2" s="3"/>
      <c r="R2" s="3"/>
      <c r="S2" s="3"/>
      <c r="T2" s="3"/>
      <c r="U2" s="133"/>
      <c r="V2" s="1"/>
      <c r="W2" s="1"/>
      <c r="X2" s="1"/>
      <c r="Y2" s="1"/>
      <c r="Z2" s="1"/>
      <c r="AD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2:44" ht="3.75" customHeight="1" thickBot="1">
      <c r="B3" s="107"/>
      <c r="C3" s="3"/>
      <c r="D3" s="3"/>
      <c r="E3" s="3"/>
      <c r="F3" s="3"/>
      <c r="G3" s="3"/>
      <c r="H3" s="3"/>
      <c r="I3" s="16"/>
      <c r="J3" s="16"/>
      <c r="K3" s="16"/>
      <c r="L3" s="16"/>
      <c r="M3" s="16"/>
      <c r="N3" s="3"/>
      <c r="O3" s="3"/>
      <c r="P3" s="20"/>
      <c r="Q3" s="3"/>
      <c r="R3" s="3"/>
      <c r="S3" s="3"/>
      <c r="T3" s="3"/>
      <c r="U3" s="133"/>
      <c r="V3" s="1"/>
      <c r="W3" s="1"/>
      <c r="X3" s="1"/>
      <c r="Y3" s="1"/>
      <c r="Z3" s="1"/>
      <c r="AD3" s="19"/>
      <c r="AF3" s="19"/>
      <c r="AG3" s="19"/>
      <c r="AH3" s="19"/>
      <c r="AI3" s="19"/>
      <c r="AJ3" s="19"/>
      <c r="AK3" s="73"/>
      <c r="AL3" s="19"/>
      <c r="AM3" s="19"/>
      <c r="AN3" s="19"/>
      <c r="AO3" s="19"/>
      <c r="AP3" s="19"/>
      <c r="AQ3" s="19"/>
      <c r="AR3" s="19"/>
    </row>
    <row r="4" spans="2:46" ht="118.5" customHeight="1" thickBot="1">
      <c r="B4" s="113" t="s">
        <v>87</v>
      </c>
      <c r="C4" s="75" t="s">
        <v>140</v>
      </c>
      <c r="D4" s="166" t="s">
        <v>141</v>
      </c>
      <c r="E4" s="77" t="s">
        <v>139</v>
      </c>
      <c r="F4" s="76" t="s">
        <v>143</v>
      </c>
      <c r="G4" s="76" t="s">
        <v>137</v>
      </c>
      <c r="H4" s="76" t="s">
        <v>138</v>
      </c>
      <c r="I4" s="76" t="s">
        <v>142</v>
      </c>
      <c r="J4" s="76"/>
      <c r="K4" s="178"/>
      <c r="L4" s="178"/>
      <c r="M4" s="155"/>
      <c r="N4" s="78"/>
      <c r="O4" s="125"/>
      <c r="P4" s="126"/>
      <c r="Q4" s="179" t="s">
        <v>145</v>
      </c>
      <c r="R4" s="79" t="s">
        <v>146</v>
      </c>
      <c r="S4" s="80" t="s">
        <v>148</v>
      </c>
      <c r="T4" s="180" t="s">
        <v>147</v>
      </c>
      <c r="U4" s="114" t="s">
        <v>91</v>
      </c>
      <c r="V4" s="59"/>
      <c r="X4" s="59" t="s">
        <v>151</v>
      </c>
      <c r="Y4" s="71"/>
      <c r="Z4" s="1"/>
      <c r="AA4" s="44"/>
      <c r="AB4" s="44" t="s">
        <v>115</v>
      </c>
      <c r="AC4" s="21"/>
      <c r="AD4" s="19"/>
      <c r="AF4" s="19"/>
      <c r="AG4" s="19" t="s">
        <v>86</v>
      </c>
      <c r="AH4" s="19" t="s">
        <v>0</v>
      </c>
      <c r="AI4" s="19"/>
      <c r="AJ4" s="19"/>
      <c r="AK4" s="92" t="s">
        <v>124</v>
      </c>
      <c r="AL4" s="29" t="s">
        <v>79</v>
      </c>
      <c r="AM4" s="29"/>
      <c r="AN4" s="19"/>
      <c r="AO4" s="30" t="s">
        <v>61</v>
      </c>
      <c r="AP4" s="19"/>
      <c r="AQ4" s="19" t="s">
        <v>102</v>
      </c>
      <c r="AT4" s="39"/>
    </row>
    <row r="5" spans="2:49" ht="13.5" customHeight="1">
      <c r="B5" s="167" t="s">
        <v>1</v>
      </c>
      <c r="C5" s="11">
        <v>23</v>
      </c>
      <c r="D5" s="11">
        <v>73</v>
      </c>
      <c r="E5" s="11">
        <v>54</v>
      </c>
      <c r="F5" s="11">
        <v>63</v>
      </c>
      <c r="G5" s="11">
        <v>46</v>
      </c>
      <c r="H5" s="11">
        <v>35</v>
      </c>
      <c r="I5" s="11">
        <v>22</v>
      </c>
      <c r="J5" s="13"/>
      <c r="K5" s="13"/>
      <c r="L5" s="13"/>
      <c r="M5" s="13"/>
      <c r="N5" s="122"/>
      <c r="O5" s="116"/>
      <c r="P5" s="117"/>
      <c r="Q5" s="160">
        <v>90</v>
      </c>
      <c r="R5" s="139">
        <v>96</v>
      </c>
      <c r="S5" s="139">
        <v>54</v>
      </c>
      <c r="T5" s="175">
        <v>102</v>
      </c>
      <c r="U5" s="128">
        <f aca="true" t="shared" si="0" ref="U5:U25">AVERAGE(C5:N5)</f>
        <v>45.142857142857146</v>
      </c>
      <c r="V5" s="1"/>
      <c r="W5" s="72"/>
      <c r="X5" s="139">
        <v>34</v>
      </c>
      <c r="Y5" s="133">
        <v>0</v>
      </c>
      <c r="Z5" s="13">
        <f>X5+Y5</f>
        <v>34</v>
      </c>
      <c r="AA5" s="25">
        <f>Z5*3</f>
        <v>102</v>
      </c>
      <c r="AB5" s="26"/>
      <c r="AC5" s="31"/>
      <c r="AD5" s="19"/>
      <c r="AF5" s="28" t="s">
        <v>1</v>
      </c>
      <c r="AG5" s="32">
        <f aca="true" t="shared" si="1" ref="AG5:AG25">AVERAGE(C5:N5)</f>
        <v>45.142857142857146</v>
      </c>
      <c r="AH5" s="33"/>
      <c r="AI5" s="19"/>
      <c r="AJ5" s="19"/>
      <c r="AK5" s="19" t="s">
        <v>2</v>
      </c>
      <c r="AL5" s="34">
        <f>(SUM(U5:U9))</f>
        <v>176.57142857142856</v>
      </c>
      <c r="AM5" s="34"/>
      <c r="AN5" s="19"/>
      <c r="AO5" s="19" t="s">
        <v>82</v>
      </c>
      <c r="AP5" s="31">
        <f>E54</f>
        <v>1255</v>
      </c>
      <c r="AQ5" s="19"/>
      <c r="AR5" s="1"/>
      <c r="AS5" s="17"/>
      <c r="AT5" s="8"/>
      <c r="AU5" s="8"/>
      <c r="AV5" s="8"/>
      <c r="AW5" s="13"/>
    </row>
    <row r="6" spans="2:49" ht="14.25">
      <c r="B6" s="168" t="s">
        <v>4</v>
      </c>
      <c r="C6" s="11">
        <v>25</v>
      </c>
      <c r="D6" s="11">
        <v>38</v>
      </c>
      <c r="E6" s="11">
        <v>36</v>
      </c>
      <c r="F6" s="11">
        <v>42</v>
      </c>
      <c r="G6" s="11">
        <v>31</v>
      </c>
      <c r="H6" s="11">
        <v>30</v>
      </c>
      <c r="I6" s="11">
        <v>36</v>
      </c>
      <c r="J6" s="13"/>
      <c r="K6" s="13"/>
      <c r="L6" s="13"/>
      <c r="M6" s="13"/>
      <c r="N6" s="122"/>
      <c r="O6" s="84"/>
      <c r="P6" s="87"/>
      <c r="Q6" s="162"/>
      <c r="R6" s="13"/>
      <c r="S6" s="13">
        <v>16</v>
      </c>
      <c r="T6" s="176"/>
      <c r="U6" s="129">
        <f t="shared" si="0"/>
        <v>34</v>
      </c>
      <c r="V6" s="1"/>
      <c r="W6" s="72"/>
      <c r="X6" s="11">
        <v>0</v>
      </c>
      <c r="Y6" s="5">
        <v>0</v>
      </c>
      <c r="Z6" s="13">
        <f>X6+Y6</f>
        <v>0</v>
      </c>
      <c r="AA6" s="25">
        <f aca="true" t="shared" si="2" ref="AA6:AA46">Z6*3</f>
        <v>0</v>
      </c>
      <c r="AB6" s="26"/>
      <c r="AC6" s="31"/>
      <c r="AD6" s="19"/>
      <c r="AF6" s="24" t="s">
        <v>4</v>
      </c>
      <c r="AG6" s="35">
        <f t="shared" si="1"/>
        <v>34</v>
      </c>
      <c r="AH6" s="36"/>
      <c r="AI6" s="19"/>
      <c r="AJ6" s="19"/>
      <c r="AK6" s="19" t="s">
        <v>5</v>
      </c>
      <c r="AL6" s="34">
        <f>(SUM(U10:U19))</f>
        <v>344.99999999999994</v>
      </c>
      <c r="AM6" s="34"/>
      <c r="AN6" s="19"/>
      <c r="AO6" s="19" t="s">
        <v>3</v>
      </c>
      <c r="AP6" s="31">
        <f>Q54</f>
        <v>579</v>
      </c>
      <c r="AQ6" s="19"/>
      <c r="AR6" s="1"/>
      <c r="AS6" s="40"/>
      <c r="AT6" s="8"/>
      <c r="AU6" s="8"/>
      <c r="AV6" s="8"/>
      <c r="AW6" s="13"/>
    </row>
    <row r="7" spans="2:49" ht="14.25">
      <c r="B7" s="168" t="s">
        <v>6</v>
      </c>
      <c r="C7" s="11">
        <v>16</v>
      </c>
      <c r="D7" s="11">
        <v>32</v>
      </c>
      <c r="E7" s="11">
        <v>33</v>
      </c>
      <c r="F7" s="11">
        <v>40</v>
      </c>
      <c r="G7" s="11">
        <v>48</v>
      </c>
      <c r="H7" s="11">
        <v>28</v>
      </c>
      <c r="I7" s="11">
        <v>28</v>
      </c>
      <c r="J7" s="13"/>
      <c r="K7" s="13"/>
      <c r="L7" s="13"/>
      <c r="M7" s="13"/>
      <c r="N7" s="122"/>
      <c r="O7" s="84"/>
      <c r="P7" s="87"/>
      <c r="Q7" s="162"/>
      <c r="R7" s="13"/>
      <c r="S7" s="13">
        <v>30</v>
      </c>
      <c r="T7" s="176"/>
      <c r="U7" s="129">
        <f t="shared" si="0"/>
        <v>32.142857142857146</v>
      </c>
      <c r="V7" s="1"/>
      <c r="W7" s="72"/>
      <c r="X7" s="11">
        <v>0</v>
      </c>
      <c r="Y7" s="5">
        <v>0</v>
      </c>
      <c r="Z7" s="13">
        <f aca="true" t="shared" si="3" ref="Z7:Z52">X7+Y7</f>
        <v>0</v>
      </c>
      <c r="AA7" s="25">
        <f t="shared" si="2"/>
        <v>0</v>
      </c>
      <c r="AB7" s="26"/>
      <c r="AC7" s="31"/>
      <c r="AD7" s="19"/>
      <c r="AF7" s="24" t="s">
        <v>6</v>
      </c>
      <c r="AG7" s="35">
        <f t="shared" si="1"/>
        <v>32.142857142857146</v>
      </c>
      <c r="AH7" s="36"/>
      <c r="AI7" s="19"/>
      <c r="AJ7" s="19"/>
      <c r="AK7" s="19" t="s">
        <v>7</v>
      </c>
      <c r="AL7" s="34">
        <f>(SUM(U20:U22))</f>
        <v>97.57142857142857</v>
      </c>
      <c r="AM7" s="34"/>
      <c r="AN7" s="19"/>
      <c r="AO7" s="19" t="s">
        <v>76</v>
      </c>
      <c r="AP7" s="31">
        <f>R54</f>
        <v>885</v>
      </c>
      <c r="AQ7" s="19"/>
      <c r="AR7" s="1"/>
      <c r="AS7" s="40"/>
      <c r="AT7" s="8"/>
      <c r="AU7" s="1"/>
      <c r="AV7" s="8"/>
      <c r="AW7" s="13"/>
    </row>
    <row r="8" spans="2:49" ht="14.25">
      <c r="B8" s="168" t="s">
        <v>9</v>
      </c>
      <c r="C8" s="11">
        <v>33</v>
      </c>
      <c r="D8" s="11">
        <v>47</v>
      </c>
      <c r="E8" s="11">
        <v>51</v>
      </c>
      <c r="F8" s="11">
        <v>54</v>
      </c>
      <c r="G8" s="11">
        <v>69</v>
      </c>
      <c r="H8" s="11">
        <v>41</v>
      </c>
      <c r="I8" s="11">
        <v>49</v>
      </c>
      <c r="J8" s="13"/>
      <c r="K8" s="13"/>
      <c r="L8" s="13"/>
      <c r="M8" s="13"/>
      <c r="N8" s="122"/>
      <c r="O8" s="84"/>
      <c r="P8" s="87"/>
      <c r="Q8" s="162"/>
      <c r="R8" s="13">
        <v>96</v>
      </c>
      <c r="S8" s="13">
        <v>42</v>
      </c>
      <c r="T8" s="176">
        <v>114</v>
      </c>
      <c r="U8" s="129">
        <f t="shared" si="0"/>
        <v>49.142857142857146</v>
      </c>
      <c r="V8" s="13"/>
      <c r="W8" s="72"/>
      <c r="X8" s="11">
        <v>38</v>
      </c>
      <c r="Y8" s="5">
        <v>0</v>
      </c>
      <c r="Z8" s="13">
        <f t="shared" si="3"/>
        <v>38</v>
      </c>
      <c r="AA8" s="25">
        <f t="shared" si="2"/>
        <v>114</v>
      </c>
      <c r="AB8" s="26"/>
      <c r="AC8" s="31"/>
      <c r="AD8" s="19"/>
      <c r="AF8" s="24" t="s">
        <v>9</v>
      </c>
      <c r="AG8" s="35">
        <f t="shared" si="1"/>
        <v>49.142857142857146</v>
      </c>
      <c r="AH8" s="36"/>
      <c r="AI8" s="19"/>
      <c r="AJ8" s="19"/>
      <c r="AK8" s="19" t="s">
        <v>10</v>
      </c>
      <c r="AL8" s="34">
        <f>(SUM(U23:U25))</f>
        <v>112</v>
      </c>
      <c r="AM8" s="34"/>
      <c r="AN8" s="19"/>
      <c r="AO8" s="19" t="s">
        <v>80</v>
      </c>
      <c r="AP8" s="31">
        <f>C54</f>
        <v>1137</v>
      </c>
      <c r="AQ8" s="19"/>
      <c r="AR8" s="1"/>
      <c r="AS8" s="47"/>
      <c r="AT8" s="8"/>
      <c r="AU8" s="8"/>
      <c r="AV8" s="8"/>
      <c r="AW8" s="13"/>
    </row>
    <row r="9" spans="2:49" ht="14.25">
      <c r="B9" s="168" t="s">
        <v>12</v>
      </c>
      <c r="C9" s="11">
        <v>14</v>
      </c>
      <c r="D9" s="11">
        <v>17</v>
      </c>
      <c r="E9" s="11">
        <v>15</v>
      </c>
      <c r="F9" s="11">
        <v>20</v>
      </c>
      <c r="G9" s="11">
        <v>15</v>
      </c>
      <c r="H9" s="11">
        <v>17</v>
      </c>
      <c r="I9" s="11">
        <v>15</v>
      </c>
      <c r="J9" s="13"/>
      <c r="K9" s="13"/>
      <c r="L9" s="13"/>
      <c r="M9" s="13"/>
      <c r="N9" s="122"/>
      <c r="O9" s="84"/>
      <c r="P9" s="87"/>
      <c r="Q9" s="162"/>
      <c r="R9" s="13"/>
      <c r="S9" s="13">
        <v>12</v>
      </c>
      <c r="T9" s="176"/>
      <c r="U9" s="129">
        <f t="shared" si="0"/>
        <v>16.142857142857142</v>
      </c>
      <c r="V9" s="13"/>
      <c r="W9" s="72"/>
      <c r="X9" s="11">
        <v>0</v>
      </c>
      <c r="Y9" s="5">
        <v>0</v>
      </c>
      <c r="Z9" s="13">
        <f t="shared" si="3"/>
        <v>0</v>
      </c>
      <c r="AA9" s="25">
        <f t="shared" si="2"/>
        <v>0</v>
      </c>
      <c r="AB9" s="26"/>
      <c r="AC9" s="31"/>
      <c r="AD9" s="19"/>
      <c r="AF9" s="24" t="s">
        <v>12</v>
      </c>
      <c r="AG9" s="35">
        <f t="shared" si="1"/>
        <v>16.142857142857142</v>
      </c>
      <c r="AH9" s="36"/>
      <c r="AI9" s="19"/>
      <c r="AJ9" s="19"/>
      <c r="AK9" s="19"/>
      <c r="AL9" s="34"/>
      <c r="AM9" s="34"/>
      <c r="AN9" s="19"/>
      <c r="AO9" s="19" t="s">
        <v>8</v>
      </c>
      <c r="AP9" s="31">
        <f>R48</f>
        <v>885</v>
      </c>
      <c r="AQ9" s="19"/>
      <c r="AR9" s="1"/>
      <c r="AS9" s="47"/>
      <c r="AT9" s="8"/>
      <c r="AU9" s="8"/>
      <c r="AV9" s="8"/>
      <c r="AW9" s="13"/>
    </row>
    <row r="10" spans="2:49" ht="14.25">
      <c r="B10" s="168" t="s">
        <v>69</v>
      </c>
      <c r="C10" s="11">
        <v>7</v>
      </c>
      <c r="D10" s="11">
        <v>11</v>
      </c>
      <c r="E10" s="11">
        <v>12</v>
      </c>
      <c r="F10" s="11">
        <v>14</v>
      </c>
      <c r="G10" s="11">
        <v>11</v>
      </c>
      <c r="H10" s="11">
        <v>13</v>
      </c>
      <c r="I10" s="11">
        <v>9</v>
      </c>
      <c r="J10" s="13"/>
      <c r="K10" s="13"/>
      <c r="L10" s="13"/>
      <c r="M10" s="13"/>
      <c r="N10" s="122"/>
      <c r="O10" s="84"/>
      <c r="P10" s="87"/>
      <c r="Q10" s="162"/>
      <c r="R10" s="13">
        <v>24</v>
      </c>
      <c r="S10" s="13">
        <v>6</v>
      </c>
      <c r="T10" s="176"/>
      <c r="U10" s="129">
        <f t="shared" si="0"/>
        <v>11</v>
      </c>
      <c r="V10" s="13"/>
      <c r="W10" s="72"/>
      <c r="X10" s="11">
        <v>0</v>
      </c>
      <c r="Y10" s="5">
        <v>0</v>
      </c>
      <c r="Z10" s="13">
        <f t="shared" si="3"/>
        <v>0</v>
      </c>
      <c r="AA10" s="25">
        <f t="shared" si="2"/>
        <v>0</v>
      </c>
      <c r="AB10" s="26"/>
      <c r="AC10" s="31"/>
      <c r="AD10" s="19"/>
      <c r="AF10" s="24" t="s">
        <v>13</v>
      </c>
      <c r="AG10" s="35">
        <f t="shared" si="1"/>
        <v>11</v>
      </c>
      <c r="AH10" s="36"/>
      <c r="AI10" s="19"/>
      <c r="AJ10" s="19"/>
      <c r="AK10" s="19"/>
      <c r="AL10" s="34"/>
      <c r="AM10" s="34"/>
      <c r="AN10" s="19"/>
      <c r="AO10" s="19" t="s">
        <v>11</v>
      </c>
      <c r="AP10" s="31">
        <f>T54</f>
        <v>1074</v>
      </c>
      <c r="AQ10" s="19"/>
      <c r="AR10" s="13"/>
      <c r="AS10" s="40"/>
      <c r="AT10" s="48"/>
      <c r="AU10" s="8"/>
      <c r="AV10" s="8"/>
      <c r="AW10" s="13"/>
    </row>
    <row r="11" spans="2:49" ht="14.25">
      <c r="B11" s="168" t="s">
        <v>15</v>
      </c>
      <c r="C11" s="11">
        <v>13</v>
      </c>
      <c r="D11" s="11">
        <v>22</v>
      </c>
      <c r="E11" s="11">
        <v>20</v>
      </c>
      <c r="F11" s="11">
        <v>21</v>
      </c>
      <c r="G11" s="11">
        <v>19</v>
      </c>
      <c r="H11" s="11">
        <v>28</v>
      </c>
      <c r="I11" s="11">
        <v>31</v>
      </c>
      <c r="J11" s="13"/>
      <c r="K11" s="13"/>
      <c r="L11" s="13"/>
      <c r="M11" s="13"/>
      <c r="N11" s="122"/>
      <c r="O11" s="84"/>
      <c r="P11" s="87"/>
      <c r="Q11" s="162"/>
      <c r="R11" s="13"/>
      <c r="S11" s="13">
        <v>12</v>
      </c>
      <c r="T11" s="176">
        <v>51</v>
      </c>
      <c r="U11" s="129">
        <f t="shared" si="0"/>
        <v>22</v>
      </c>
      <c r="V11" s="13"/>
      <c r="W11" s="72"/>
      <c r="X11" s="11">
        <v>17</v>
      </c>
      <c r="Y11" s="5">
        <v>0</v>
      </c>
      <c r="Z11" s="13">
        <f t="shared" si="3"/>
        <v>17</v>
      </c>
      <c r="AA11" s="25">
        <f t="shared" si="2"/>
        <v>51</v>
      </c>
      <c r="AB11" s="26"/>
      <c r="AC11" s="31"/>
      <c r="AD11" s="19"/>
      <c r="AF11" s="24" t="s">
        <v>15</v>
      </c>
      <c r="AG11" s="35">
        <f t="shared" si="1"/>
        <v>22</v>
      </c>
      <c r="AH11" s="36"/>
      <c r="AI11" s="19"/>
      <c r="AJ11" s="19"/>
      <c r="AK11" s="19" t="s">
        <v>14</v>
      </c>
      <c r="AL11" s="34"/>
      <c r="AM11" s="34"/>
      <c r="AN11" s="19"/>
      <c r="AO11" s="19" t="s">
        <v>129</v>
      </c>
      <c r="AP11" s="11">
        <v>0</v>
      </c>
      <c r="AR11" s="1"/>
      <c r="AS11" s="40"/>
      <c r="AT11" s="8"/>
      <c r="AU11" s="8"/>
      <c r="AV11" s="8"/>
      <c r="AW11" s="13"/>
    </row>
    <row r="12" spans="2:49" ht="14.25">
      <c r="B12" s="168" t="s">
        <v>72</v>
      </c>
      <c r="C12" s="11">
        <v>30</v>
      </c>
      <c r="D12" s="11">
        <v>36</v>
      </c>
      <c r="E12" s="11">
        <v>32</v>
      </c>
      <c r="F12" s="11">
        <v>31</v>
      </c>
      <c r="G12" s="11">
        <v>35</v>
      </c>
      <c r="H12" s="11">
        <v>33</v>
      </c>
      <c r="I12" s="11">
        <v>30</v>
      </c>
      <c r="J12" s="13"/>
      <c r="K12" s="13"/>
      <c r="L12" s="13"/>
      <c r="M12" s="13"/>
      <c r="N12" s="122"/>
      <c r="O12" s="84"/>
      <c r="P12" s="87"/>
      <c r="Q12" s="162"/>
      <c r="R12" s="13">
        <v>102</v>
      </c>
      <c r="S12" s="13">
        <v>22</v>
      </c>
      <c r="T12" s="176"/>
      <c r="U12" s="129">
        <f t="shared" si="0"/>
        <v>32.42857142857143</v>
      </c>
      <c r="V12" s="1"/>
      <c r="W12" s="72"/>
      <c r="X12" s="11">
        <v>0</v>
      </c>
      <c r="Y12" s="5">
        <v>0</v>
      </c>
      <c r="Z12" s="13">
        <f t="shared" si="3"/>
        <v>0</v>
      </c>
      <c r="AA12" s="25">
        <f t="shared" si="2"/>
        <v>0</v>
      </c>
      <c r="AB12" s="26"/>
      <c r="AC12" s="31"/>
      <c r="AD12" s="19"/>
      <c r="AF12" s="24" t="s">
        <v>16</v>
      </c>
      <c r="AG12" s="35">
        <f t="shared" si="1"/>
        <v>32.42857142857143</v>
      </c>
      <c r="AH12" s="36"/>
      <c r="AI12" s="19"/>
      <c r="AJ12" s="19"/>
      <c r="AK12" s="19" t="s">
        <v>2</v>
      </c>
      <c r="AL12" s="34">
        <f>(SUM(U27:U31))</f>
        <v>130.14285714285714</v>
      </c>
      <c r="AM12" s="34"/>
      <c r="AN12" s="19"/>
      <c r="AO12" s="19" t="s">
        <v>56</v>
      </c>
      <c r="AP12" s="31">
        <f>(SUM(C54:N54))-AP5-AP8</f>
        <v>6718</v>
      </c>
      <c r="AQ12" s="19"/>
      <c r="AR12" s="1"/>
      <c r="AS12" s="40"/>
      <c r="AT12" s="8"/>
      <c r="AU12" s="8"/>
      <c r="AV12" s="8"/>
      <c r="AW12" s="13"/>
    </row>
    <row r="13" spans="2:49" ht="14.25">
      <c r="B13" s="168" t="s">
        <v>17</v>
      </c>
      <c r="C13" s="11">
        <v>45</v>
      </c>
      <c r="D13" s="11">
        <v>66</v>
      </c>
      <c r="E13" s="11">
        <v>57</v>
      </c>
      <c r="F13" s="11">
        <v>65</v>
      </c>
      <c r="G13" s="11">
        <v>63</v>
      </c>
      <c r="H13" s="11">
        <v>53</v>
      </c>
      <c r="I13" s="11">
        <v>48</v>
      </c>
      <c r="M13" s="13"/>
      <c r="N13" s="122"/>
      <c r="O13" s="84"/>
      <c r="P13" s="87"/>
      <c r="Q13" s="162"/>
      <c r="R13" s="13"/>
      <c r="S13" s="13">
        <v>33</v>
      </c>
      <c r="T13" s="176">
        <v>69</v>
      </c>
      <c r="U13" s="129">
        <f t="shared" si="0"/>
        <v>56.714285714285715</v>
      </c>
      <c r="V13" s="23"/>
      <c r="W13" s="72"/>
      <c r="X13" s="11">
        <v>22</v>
      </c>
      <c r="Y13" s="5">
        <v>1</v>
      </c>
      <c r="Z13" s="13">
        <f t="shared" si="3"/>
        <v>23</v>
      </c>
      <c r="AA13" s="25">
        <f t="shared" si="2"/>
        <v>69</v>
      </c>
      <c r="AB13" s="26"/>
      <c r="AC13" s="31"/>
      <c r="AD13" s="19"/>
      <c r="AF13" s="24" t="s">
        <v>17</v>
      </c>
      <c r="AG13" s="35">
        <f t="shared" si="1"/>
        <v>56.714285714285715</v>
      </c>
      <c r="AH13" s="36"/>
      <c r="AI13" s="19"/>
      <c r="AJ13" s="19"/>
      <c r="AK13" s="19" t="s">
        <v>5</v>
      </c>
      <c r="AL13" s="34">
        <f>(SUM(U32:U40))</f>
        <v>219.85714285714286</v>
      </c>
      <c r="AM13" s="34"/>
      <c r="AN13" s="19"/>
      <c r="AO13" s="19"/>
      <c r="AP13" s="31"/>
      <c r="AQ13" s="19"/>
      <c r="AR13" s="1"/>
      <c r="AS13" s="40"/>
      <c r="AT13" s="8"/>
      <c r="AU13" s="8"/>
      <c r="AV13" s="8"/>
      <c r="AW13" s="13"/>
    </row>
    <row r="14" spans="2:49" ht="15" thickBot="1">
      <c r="B14" s="168" t="s">
        <v>70</v>
      </c>
      <c r="C14" s="11">
        <v>45</v>
      </c>
      <c r="D14" s="11">
        <v>83</v>
      </c>
      <c r="E14" s="11">
        <v>67</v>
      </c>
      <c r="F14" s="11">
        <v>84</v>
      </c>
      <c r="G14" s="11">
        <v>68</v>
      </c>
      <c r="H14" s="11">
        <v>56</v>
      </c>
      <c r="I14" s="11">
        <v>50</v>
      </c>
      <c r="M14" s="13"/>
      <c r="N14" s="122"/>
      <c r="O14" s="84"/>
      <c r="P14" s="87"/>
      <c r="Q14" s="162"/>
      <c r="R14" s="13">
        <v>12</v>
      </c>
      <c r="S14" s="13">
        <v>36</v>
      </c>
      <c r="T14" s="176"/>
      <c r="U14" s="129">
        <f t="shared" si="0"/>
        <v>64.71428571428571</v>
      </c>
      <c r="V14" s="23"/>
      <c r="W14" s="72"/>
      <c r="X14" s="11">
        <v>0</v>
      </c>
      <c r="Y14" s="5">
        <v>0</v>
      </c>
      <c r="Z14" s="13">
        <f t="shared" si="3"/>
        <v>0</v>
      </c>
      <c r="AA14" s="25">
        <f t="shared" si="2"/>
        <v>0</v>
      </c>
      <c r="AB14" s="26"/>
      <c r="AC14" s="31"/>
      <c r="AD14" s="19"/>
      <c r="AF14" s="24" t="s">
        <v>18</v>
      </c>
      <c r="AG14" s="35">
        <f t="shared" si="1"/>
        <v>64.71428571428571</v>
      </c>
      <c r="AH14" s="36"/>
      <c r="AI14" s="19"/>
      <c r="AJ14" s="19"/>
      <c r="AK14" s="19" t="s">
        <v>7</v>
      </c>
      <c r="AL14" s="34">
        <f>(SUM(U41:U43))</f>
        <v>86</v>
      </c>
      <c r="AM14" s="34"/>
      <c r="AN14" s="19"/>
      <c r="AO14" s="19" t="s">
        <v>133</v>
      </c>
      <c r="AP14" s="31">
        <f>SUM(AP5:AP13)</f>
        <v>12533</v>
      </c>
      <c r="AR14" s="1"/>
      <c r="AS14" s="40"/>
      <c r="AT14" s="8"/>
      <c r="AU14" s="8"/>
      <c r="AV14" s="8"/>
      <c r="AW14" s="13"/>
    </row>
    <row r="15" spans="2:49" ht="14.25">
      <c r="B15" s="168" t="s">
        <v>19</v>
      </c>
      <c r="C15" s="11">
        <v>33</v>
      </c>
      <c r="D15" s="11">
        <v>48</v>
      </c>
      <c r="E15" s="11">
        <v>43</v>
      </c>
      <c r="F15" s="11">
        <v>54</v>
      </c>
      <c r="G15" s="11">
        <v>49</v>
      </c>
      <c r="H15" s="11">
        <v>48</v>
      </c>
      <c r="I15" s="11">
        <v>37</v>
      </c>
      <c r="J15" s="160" t="s">
        <v>150</v>
      </c>
      <c r="K15" s="139"/>
      <c r="L15" s="139"/>
      <c r="M15" s="139"/>
      <c r="N15" s="161"/>
      <c r="O15" s="84"/>
      <c r="P15" s="87"/>
      <c r="Q15" s="162"/>
      <c r="R15" s="13"/>
      <c r="S15" s="13">
        <v>21</v>
      </c>
      <c r="T15" s="176">
        <v>27</v>
      </c>
      <c r="U15" s="129">
        <f t="shared" si="0"/>
        <v>44.57142857142857</v>
      </c>
      <c r="V15" s="1"/>
      <c r="W15" s="72"/>
      <c r="X15" s="11">
        <v>9</v>
      </c>
      <c r="Y15" s="5">
        <v>0</v>
      </c>
      <c r="Z15" s="13">
        <f t="shared" si="3"/>
        <v>9</v>
      </c>
      <c r="AA15" s="25">
        <f t="shared" si="2"/>
        <v>27</v>
      </c>
      <c r="AB15" s="26"/>
      <c r="AC15" s="31"/>
      <c r="AD15" s="19"/>
      <c r="AF15" s="24" t="s">
        <v>19</v>
      </c>
      <c r="AG15" s="35">
        <f t="shared" si="1"/>
        <v>44.57142857142857</v>
      </c>
      <c r="AH15" s="36"/>
      <c r="AI15" s="19"/>
      <c r="AJ15" s="19"/>
      <c r="AK15" s="19" t="s">
        <v>10</v>
      </c>
      <c r="AL15" s="34">
        <f>(SUM(U44:U46))</f>
        <v>87.85714285714286</v>
      </c>
      <c r="AM15" s="34"/>
      <c r="AN15" s="19"/>
      <c r="AO15" s="19"/>
      <c r="AP15" s="19"/>
      <c r="AQ15" s="19"/>
      <c r="AR15" s="1"/>
      <c r="AS15" s="40"/>
      <c r="AT15" s="8"/>
      <c r="AU15" s="8"/>
      <c r="AV15" s="8"/>
      <c r="AW15" s="13"/>
    </row>
    <row r="16" spans="2:49" ht="14.25">
      <c r="B16" s="168" t="s">
        <v>71</v>
      </c>
      <c r="C16" s="11">
        <v>34</v>
      </c>
      <c r="D16" s="11">
        <v>40</v>
      </c>
      <c r="E16" s="11">
        <v>35</v>
      </c>
      <c r="F16" s="11">
        <v>37</v>
      </c>
      <c r="G16" s="11">
        <v>33</v>
      </c>
      <c r="H16" s="11">
        <v>33</v>
      </c>
      <c r="I16" s="11">
        <v>25</v>
      </c>
      <c r="J16" s="162" t="s">
        <v>144</v>
      </c>
      <c r="K16" s="13"/>
      <c r="L16" s="13"/>
      <c r="M16" s="13"/>
      <c r="N16" s="49"/>
      <c r="O16" s="84"/>
      <c r="P16" s="87"/>
      <c r="Q16" s="162"/>
      <c r="R16" s="13">
        <v>27</v>
      </c>
      <c r="S16" s="13">
        <v>14</v>
      </c>
      <c r="T16" s="176"/>
      <c r="U16" s="129">
        <f t="shared" si="0"/>
        <v>33.857142857142854</v>
      </c>
      <c r="V16" s="23"/>
      <c r="W16" s="72"/>
      <c r="X16" s="11">
        <v>0</v>
      </c>
      <c r="Y16" s="5">
        <v>0</v>
      </c>
      <c r="Z16" s="13">
        <f t="shared" si="3"/>
        <v>0</v>
      </c>
      <c r="AA16" s="25">
        <f t="shared" si="2"/>
        <v>0</v>
      </c>
      <c r="AB16" s="26"/>
      <c r="AC16" s="31"/>
      <c r="AD16" s="19"/>
      <c r="AF16" s="24" t="s">
        <v>20</v>
      </c>
      <c r="AG16" s="35">
        <f t="shared" si="1"/>
        <v>33.857142857142854</v>
      </c>
      <c r="AH16" s="36"/>
      <c r="AI16" s="19"/>
      <c r="AJ16" s="19"/>
      <c r="AK16" s="19"/>
      <c r="AL16" s="31"/>
      <c r="AM16" s="34"/>
      <c r="AN16" s="19"/>
      <c r="AO16" s="19" t="s">
        <v>60</v>
      </c>
      <c r="AP16" s="31">
        <f>SUM(AP5:AP11)</f>
        <v>5815</v>
      </c>
      <c r="AQ16" s="19"/>
      <c r="AR16" s="1"/>
      <c r="AS16" s="40"/>
      <c r="AT16" s="8"/>
      <c r="AU16" s="8"/>
      <c r="AV16" s="8"/>
      <c r="AW16" s="13"/>
    </row>
    <row r="17" spans="2:49" ht="14.25">
      <c r="B17" s="168" t="s">
        <v>21</v>
      </c>
      <c r="C17" s="11">
        <v>31</v>
      </c>
      <c r="D17" s="11">
        <v>38</v>
      </c>
      <c r="E17" s="11">
        <v>35</v>
      </c>
      <c r="F17" s="11">
        <v>35</v>
      </c>
      <c r="G17" s="11">
        <v>26</v>
      </c>
      <c r="H17" s="11">
        <v>42</v>
      </c>
      <c r="I17" s="11">
        <v>27</v>
      </c>
      <c r="J17" s="162" t="s">
        <v>134</v>
      </c>
      <c r="K17" s="13"/>
      <c r="L17" s="13"/>
      <c r="M17" s="13"/>
      <c r="N17" s="49"/>
      <c r="O17" s="84"/>
      <c r="P17" s="87"/>
      <c r="Q17" s="162"/>
      <c r="R17" s="13"/>
      <c r="S17" s="13">
        <v>16</v>
      </c>
      <c r="T17" s="176">
        <v>24</v>
      </c>
      <c r="U17" s="129">
        <f t="shared" si="0"/>
        <v>33.42857142857143</v>
      </c>
      <c r="V17" s="1"/>
      <c r="W17" s="72"/>
      <c r="X17" s="11">
        <v>7</v>
      </c>
      <c r="Y17" s="5">
        <v>1</v>
      </c>
      <c r="Z17" s="13">
        <f t="shared" si="3"/>
        <v>8</v>
      </c>
      <c r="AA17" s="25">
        <f t="shared" si="2"/>
        <v>24</v>
      </c>
      <c r="AB17" s="26"/>
      <c r="AC17" s="31"/>
      <c r="AD17" s="19"/>
      <c r="AF17" s="24" t="s">
        <v>21</v>
      </c>
      <c r="AG17" s="35">
        <f t="shared" si="1"/>
        <v>33.42857142857143</v>
      </c>
      <c r="AH17" s="36"/>
      <c r="AI17" s="19"/>
      <c r="AJ17" s="19"/>
      <c r="AK17" s="19"/>
      <c r="AL17" s="31">
        <f>SUM(AL5:AL16)</f>
        <v>1254.9999999999998</v>
      </c>
      <c r="AM17" s="34"/>
      <c r="AN17" s="19"/>
      <c r="AO17" s="19"/>
      <c r="AP17" s="19"/>
      <c r="AQ17" s="19"/>
      <c r="AR17" s="1"/>
      <c r="AS17" s="40"/>
      <c r="AT17" s="8"/>
      <c r="AU17" s="8"/>
      <c r="AV17" s="8"/>
      <c r="AW17" s="13"/>
    </row>
    <row r="18" spans="2:49" ht="15" thickBot="1">
      <c r="B18" s="168" t="s">
        <v>58</v>
      </c>
      <c r="C18" s="11">
        <v>27</v>
      </c>
      <c r="D18" s="11">
        <v>32</v>
      </c>
      <c r="E18" s="11">
        <v>25</v>
      </c>
      <c r="F18" s="11">
        <v>25</v>
      </c>
      <c r="G18" s="11">
        <v>18</v>
      </c>
      <c r="H18" s="11">
        <v>26</v>
      </c>
      <c r="I18" s="11">
        <v>26</v>
      </c>
      <c r="J18" s="163" t="s">
        <v>135</v>
      </c>
      <c r="K18" s="164"/>
      <c r="L18" s="164"/>
      <c r="M18" s="164"/>
      <c r="N18" s="165"/>
      <c r="O18" s="84"/>
      <c r="P18" s="87"/>
      <c r="Q18" s="162"/>
      <c r="R18" s="13"/>
      <c r="S18" s="13">
        <v>5</v>
      </c>
      <c r="T18" s="176"/>
      <c r="U18" s="129">
        <f t="shared" si="0"/>
        <v>25.571428571428573</v>
      </c>
      <c r="V18" s="23"/>
      <c r="W18" s="72"/>
      <c r="X18" s="11">
        <v>0</v>
      </c>
      <c r="Y18" s="5">
        <v>0</v>
      </c>
      <c r="Z18" s="13">
        <f t="shared" si="3"/>
        <v>0</v>
      </c>
      <c r="AA18" s="25">
        <f t="shared" si="2"/>
        <v>0</v>
      </c>
      <c r="AB18" s="26"/>
      <c r="AC18" s="31"/>
      <c r="AD18" s="19"/>
      <c r="AF18" s="24" t="s">
        <v>58</v>
      </c>
      <c r="AG18" s="35">
        <f t="shared" si="1"/>
        <v>25.571428571428573</v>
      </c>
      <c r="AH18" s="36"/>
      <c r="AI18" s="19"/>
      <c r="AJ18" s="19"/>
      <c r="AK18" s="19"/>
      <c r="AL18" s="19"/>
      <c r="AM18" s="19"/>
      <c r="AN18" s="19"/>
      <c r="AO18" s="19" t="s">
        <v>81</v>
      </c>
      <c r="AP18" s="31">
        <f>AP12+AP5+AP8</f>
        <v>9110</v>
      </c>
      <c r="AQ18" s="31">
        <f>AP18/AL21</f>
        <v>1301.4285714285713</v>
      </c>
      <c r="AR18" s="1"/>
      <c r="AS18" s="40"/>
      <c r="AT18" s="8"/>
      <c r="AU18" s="8"/>
      <c r="AV18" s="8"/>
      <c r="AW18" s="13"/>
    </row>
    <row r="19" spans="2:49" ht="14.25">
      <c r="B19" s="169" t="s">
        <v>77</v>
      </c>
      <c r="C19" s="11">
        <v>29</v>
      </c>
      <c r="D19" s="11">
        <v>26</v>
      </c>
      <c r="E19" s="11">
        <v>18</v>
      </c>
      <c r="F19" s="11">
        <v>16</v>
      </c>
      <c r="G19" s="11">
        <v>13</v>
      </c>
      <c r="H19" s="11">
        <v>23</v>
      </c>
      <c r="I19" s="11">
        <v>20</v>
      </c>
      <c r="J19" s="13"/>
      <c r="K19" s="13"/>
      <c r="L19" s="13"/>
      <c r="M19" s="13"/>
      <c r="N19" s="122"/>
      <c r="O19" s="84"/>
      <c r="P19" s="87"/>
      <c r="Q19" s="162"/>
      <c r="R19" s="13"/>
      <c r="S19" s="13">
        <v>10</v>
      </c>
      <c r="T19" s="176"/>
      <c r="U19" s="129">
        <f t="shared" si="0"/>
        <v>20.714285714285715</v>
      </c>
      <c r="V19" s="1"/>
      <c r="W19" s="72"/>
      <c r="X19" s="11">
        <v>0</v>
      </c>
      <c r="Y19" s="5">
        <v>0</v>
      </c>
      <c r="Z19" s="13">
        <f t="shared" si="3"/>
        <v>0</v>
      </c>
      <c r="AA19" s="25">
        <f t="shared" si="2"/>
        <v>0</v>
      </c>
      <c r="AB19" s="26"/>
      <c r="AC19" s="31"/>
      <c r="AD19" s="19"/>
      <c r="AF19" s="24" t="s">
        <v>77</v>
      </c>
      <c r="AG19" s="35">
        <f t="shared" si="1"/>
        <v>20.714285714285715</v>
      </c>
      <c r="AH19" s="36"/>
      <c r="AI19" s="19"/>
      <c r="AJ19" s="19"/>
      <c r="AK19" s="19"/>
      <c r="AL19" s="19"/>
      <c r="AM19" s="19"/>
      <c r="AN19" s="19"/>
      <c r="AO19" s="19"/>
      <c r="AP19" s="19"/>
      <c r="AQ19" s="19"/>
      <c r="AR19" s="1"/>
      <c r="AS19" s="40"/>
      <c r="AT19" s="8"/>
      <c r="AU19" s="8"/>
      <c r="AV19" s="8"/>
      <c r="AW19" s="13"/>
    </row>
    <row r="20" spans="2:49" ht="14.25">
      <c r="B20" s="168" t="s">
        <v>22</v>
      </c>
      <c r="C20" s="11">
        <v>15</v>
      </c>
      <c r="D20" s="11">
        <v>19</v>
      </c>
      <c r="E20" s="11">
        <v>20</v>
      </c>
      <c r="F20" s="11">
        <v>19</v>
      </c>
      <c r="G20" s="11">
        <v>18</v>
      </c>
      <c r="H20" s="11">
        <v>25</v>
      </c>
      <c r="I20" s="11">
        <v>18</v>
      </c>
      <c r="J20" s="13"/>
      <c r="K20" s="13"/>
      <c r="L20" s="13"/>
      <c r="M20" s="13"/>
      <c r="N20" s="122"/>
      <c r="O20" s="84"/>
      <c r="P20" s="87"/>
      <c r="Q20" s="162">
        <v>27</v>
      </c>
      <c r="R20" s="13"/>
      <c r="S20" s="13">
        <v>14</v>
      </c>
      <c r="T20" s="176"/>
      <c r="U20" s="129">
        <f t="shared" si="0"/>
        <v>19.142857142857142</v>
      </c>
      <c r="V20" s="13"/>
      <c r="W20" s="72"/>
      <c r="X20" s="11">
        <v>0</v>
      </c>
      <c r="Y20" s="5">
        <v>0</v>
      </c>
      <c r="Z20" s="13">
        <f t="shared" si="3"/>
        <v>0</v>
      </c>
      <c r="AA20" s="25">
        <f t="shared" si="2"/>
        <v>0</v>
      </c>
      <c r="AB20" s="26"/>
      <c r="AC20" s="31"/>
      <c r="AD20" s="19"/>
      <c r="AF20" s="24" t="s">
        <v>22</v>
      </c>
      <c r="AG20" s="35">
        <f t="shared" si="1"/>
        <v>19.142857142857142</v>
      </c>
      <c r="AH20" s="36"/>
      <c r="AI20" s="19"/>
      <c r="AJ20" s="19" t="s">
        <v>23</v>
      </c>
      <c r="AK20" s="19"/>
      <c r="AL20" s="19"/>
      <c r="AM20" s="19"/>
      <c r="AN20" s="19"/>
      <c r="AO20" s="19"/>
      <c r="AP20" s="19"/>
      <c r="AQ20" s="19"/>
      <c r="AR20" s="1"/>
      <c r="AS20" s="40"/>
      <c r="AT20" s="8"/>
      <c r="AU20" s="8"/>
      <c r="AV20" s="8"/>
      <c r="AW20" s="13"/>
    </row>
    <row r="21" spans="2:49" ht="14.25">
      <c r="B21" s="168" t="s">
        <v>24</v>
      </c>
      <c r="C21" s="11">
        <v>35</v>
      </c>
      <c r="D21" s="11">
        <v>36</v>
      </c>
      <c r="E21" s="11">
        <v>32</v>
      </c>
      <c r="F21" s="11">
        <v>38</v>
      </c>
      <c r="G21" s="11">
        <v>37</v>
      </c>
      <c r="H21" s="11">
        <v>27</v>
      </c>
      <c r="I21" s="11">
        <v>22</v>
      </c>
      <c r="J21" s="13"/>
      <c r="K21" s="13"/>
      <c r="L21" s="13"/>
      <c r="M21" s="13"/>
      <c r="N21" s="122"/>
      <c r="O21" s="84"/>
      <c r="P21" s="87"/>
      <c r="Q21" s="162">
        <v>45</v>
      </c>
      <c r="R21" s="13">
        <v>36</v>
      </c>
      <c r="S21" s="13">
        <v>26</v>
      </c>
      <c r="T21" s="176">
        <v>24</v>
      </c>
      <c r="U21" s="129">
        <f t="shared" si="0"/>
        <v>32.42857142857143</v>
      </c>
      <c r="V21" s="13"/>
      <c r="W21" s="72"/>
      <c r="X21" s="11">
        <v>8</v>
      </c>
      <c r="Y21" s="5">
        <v>0</v>
      </c>
      <c r="Z21" s="13">
        <f t="shared" si="3"/>
        <v>8</v>
      </c>
      <c r="AA21" s="25">
        <f t="shared" si="2"/>
        <v>24</v>
      </c>
      <c r="AB21" s="26"/>
      <c r="AC21" s="31"/>
      <c r="AD21" s="19"/>
      <c r="AF21" s="24" t="s">
        <v>24</v>
      </c>
      <c r="AG21" s="35">
        <f t="shared" si="1"/>
        <v>32.42857142857143</v>
      </c>
      <c r="AH21" s="36"/>
      <c r="AI21" s="19"/>
      <c r="AJ21" s="19" t="s">
        <v>45</v>
      </c>
      <c r="AK21" s="19"/>
      <c r="AL21" s="19">
        <v>7</v>
      </c>
      <c r="AM21" s="19"/>
      <c r="AN21" s="19"/>
      <c r="AO21" s="19"/>
      <c r="AP21" s="19"/>
      <c r="AQ21" s="19"/>
      <c r="AR21" s="1"/>
      <c r="AS21" s="40"/>
      <c r="AT21" s="8"/>
      <c r="AU21" s="8"/>
      <c r="AV21" s="8"/>
      <c r="AW21" s="13"/>
    </row>
    <row r="22" spans="2:49" ht="14.25">
      <c r="B22" s="168" t="s">
        <v>25</v>
      </c>
      <c r="C22" s="11">
        <v>44</v>
      </c>
      <c r="D22" s="11">
        <v>58</v>
      </c>
      <c r="E22" s="11">
        <v>44</v>
      </c>
      <c r="F22" s="11">
        <v>46</v>
      </c>
      <c r="G22" s="11">
        <v>46</v>
      </c>
      <c r="H22" s="11">
        <v>45</v>
      </c>
      <c r="I22" s="11">
        <v>39</v>
      </c>
      <c r="J22" s="13"/>
      <c r="K22" s="13"/>
      <c r="L22" s="13"/>
      <c r="M22" s="13"/>
      <c r="N22" s="122"/>
      <c r="O22" s="84"/>
      <c r="P22" s="87"/>
      <c r="Q22" s="162">
        <v>49</v>
      </c>
      <c r="R22" s="13">
        <v>39</v>
      </c>
      <c r="S22" s="13">
        <v>34</v>
      </c>
      <c r="T22" s="176">
        <v>45</v>
      </c>
      <c r="U22" s="129">
        <f t="shared" si="0"/>
        <v>46</v>
      </c>
      <c r="V22" s="1"/>
      <c r="W22" s="72"/>
      <c r="X22" s="11">
        <v>15</v>
      </c>
      <c r="Y22" s="5">
        <v>0</v>
      </c>
      <c r="Z22" s="13">
        <f t="shared" si="3"/>
        <v>15</v>
      </c>
      <c r="AA22" s="25">
        <f t="shared" si="2"/>
        <v>45</v>
      </c>
      <c r="AB22" s="26"/>
      <c r="AC22" s="31"/>
      <c r="AD22" s="19"/>
      <c r="AF22" s="24" t="s">
        <v>25</v>
      </c>
      <c r="AG22" s="35">
        <f t="shared" si="1"/>
        <v>46</v>
      </c>
      <c r="AH22" s="36"/>
      <c r="AI22" s="19"/>
      <c r="AJ22" s="19" t="s">
        <v>46</v>
      </c>
      <c r="AK22" s="19"/>
      <c r="AL22" s="19">
        <v>5</v>
      </c>
      <c r="AM22" s="19"/>
      <c r="AN22" s="19"/>
      <c r="AO22" s="19"/>
      <c r="AP22" s="19"/>
      <c r="AQ22" s="19"/>
      <c r="AR22" s="1"/>
      <c r="AS22" s="40"/>
      <c r="AT22" s="8"/>
      <c r="AU22" s="8"/>
      <c r="AV22" s="8"/>
      <c r="AW22" s="13"/>
    </row>
    <row r="23" spans="2:49" ht="14.25">
      <c r="B23" s="168" t="s">
        <v>26</v>
      </c>
      <c r="C23" s="11">
        <v>50</v>
      </c>
      <c r="D23" s="11">
        <v>56</v>
      </c>
      <c r="E23" s="11">
        <v>55</v>
      </c>
      <c r="F23" s="11">
        <v>43</v>
      </c>
      <c r="G23" s="11">
        <v>43</v>
      </c>
      <c r="H23" s="11">
        <v>47</v>
      </c>
      <c r="I23" s="11">
        <v>40</v>
      </c>
      <c r="J23" s="13"/>
      <c r="K23" s="13"/>
      <c r="L23" s="13"/>
      <c r="M23" s="13"/>
      <c r="N23" s="122"/>
      <c r="O23" s="84"/>
      <c r="P23" s="87"/>
      <c r="Q23" s="162">
        <v>48</v>
      </c>
      <c r="R23" s="13">
        <v>45</v>
      </c>
      <c r="S23" s="13">
        <v>27</v>
      </c>
      <c r="T23" s="176">
        <v>63</v>
      </c>
      <c r="U23" s="129">
        <f t="shared" si="0"/>
        <v>47.714285714285715</v>
      </c>
      <c r="V23" s="1"/>
      <c r="W23" s="72"/>
      <c r="X23" s="11">
        <v>21</v>
      </c>
      <c r="Y23" s="5">
        <v>0</v>
      </c>
      <c r="Z23" s="13">
        <f t="shared" si="3"/>
        <v>21</v>
      </c>
      <c r="AA23" s="25">
        <f t="shared" si="2"/>
        <v>63</v>
      </c>
      <c r="AB23" s="26"/>
      <c r="AC23" s="31"/>
      <c r="AD23" s="19"/>
      <c r="AF23" s="24" t="s">
        <v>26</v>
      </c>
      <c r="AG23" s="35">
        <f t="shared" si="1"/>
        <v>47.714285714285715</v>
      </c>
      <c r="AH23" s="36"/>
      <c r="AI23" s="19"/>
      <c r="AJ23" s="19" t="s">
        <v>47</v>
      </c>
      <c r="AK23" s="19"/>
      <c r="AL23" s="19">
        <v>0</v>
      </c>
      <c r="AM23" s="19"/>
      <c r="AN23" s="19"/>
      <c r="AO23" s="30" t="s">
        <v>55</v>
      </c>
      <c r="AP23" s="19"/>
      <c r="AQ23" s="19"/>
      <c r="AR23" s="1"/>
      <c r="AS23" s="40"/>
      <c r="AT23" s="8"/>
      <c r="AU23" s="8"/>
      <c r="AV23" s="8"/>
      <c r="AW23" s="13"/>
    </row>
    <row r="24" spans="2:49" ht="14.25">
      <c r="B24" s="168" t="s">
        <v>28</v>
      </c>
      <c r="C24" s="11">
        <v>32</v>
      </c>
      <c r="D24" s="11">
        <v>40</v>
      </c>
      <c r="E24" s="11">
        <v>39</v>
      </c>
      <c r="F24" s="11">
        <v>37</v>
      </c>
      <c r="G24" s="11">
        <v>34</v>
      </c>
      <c r="H24" s="11">
        <v>47</v>
      </c>
      <c r="I24" s="11">
        <v>38</v>
      </c>
      <c r="J24" s="13"/>
      <c r="K24" s="13"/>
      <c r="L24" s="13"/>
      <c r="M24" s="13"/>
      <c r="N24" s="122"/>
      <c r="O24" s="84"/>
      <c r="P24" s="87"/>
      <c r="Q24" s="162">
        <v>38</v>
      </c>
      <c r="R24" s="13">
        <v>48</v>
      </c>
      <c r="S24" s="13"/>
      <c r="T24" s="176">
        <v>63</v>
      </c>
      <c r="U24" s="129">
        <f t="shared" si="0"/>
        <v>38.142857142857146</v>
      </c>
      <c r="V24" s="12"/>
      <c r="W24" s="72"/>
      <c r="X24" s="11">
        <v>20</v>
      </c>
      <c r="Y24" s="5">
        <v>1</v>
      </c>
      <c r="Z24" s="13">
        <f t="shared" si="3"/>
        <v>21</v>
      </c>
      <c r="AA24" s="25">
        <f t="shared" si="2"/>
        <v>63</v>
      </c>
      <c r="AB24" s="26"/>
      <c r="AC24" s="31"/>
      <c r="AD24" s="19"/>
      <c r="AF24" s="24" t="s">
        <v>28</v>
      </c>
      <c r="AG24" s="35">
        <f t="shared" si="1"/>
        <v>38.142857142857146</v>
      </c>
      <c r="AH24" s="36"/>
      <c r="AI24" s="19"/>
      <c r="AJ24" s="157" t="s">
        <v>131</v>
      </c>
      <c r="AK24" s="19"/>
      <c r="AL24" s="19"/>
      <c r="AM24" s="19"/>
      <c r="AN24" s="19"/>
      <c r="AO24" s="158" t="s">
        <v>132</v>
      </c>
      <c r="AQ24" s="19"/>
      <c r="AR24" s="1"/>
      <c r="AS24" s="40"/>
      <c r="AT24" s="8"/>
      <c r="AU24" s="22"/>
      <c r="AV24" s="8"/>
      <c r="AW24" s="13"/>
    </row>
    <row r="25" spans="2:49" ht="14.25">
      <c r="B25" s="168" t="s">
        <v>63</v>
      </c>
      <c r="C25" s="11">
        <v>15</v>
      </c>
      <c r="D25" s="11">
        <v>33</v>
      </c>
      <c r="E25" s="11">
        <v>27</v>
      </c>
      <c r="F25" s="11">
        <v>21</v>
      </c>
      <c r="G25" s="11">
        <v>21</v>
      </c>
      <c r="H25" s="11">
        <v>35</v>
      </c>
      <c r="I25" s="11">
        <v>31</v>
      </c>
      <c r="J25" s="13"/>
      <c r="K25" s="13"/>
      <c r="L25" s="13"/>
      <c r="M25" s="13"/>
      <c r="N25" s="122"/>
      <c r="O25" s="84"/>
      <c r="P25" s="87"/>
      <c r="Q25" s="162">
        <v>15</v>
      </c>
      <c r="R25" s="13"/>
      <c r="S25" s="13"/>
      <c r="T25" s="176">
        <v>42</v>
      </c>
      <c r="U25" s="129">
        <f t="shared" si="0"/>
        <v>26.142857142857142</v>
      </c>
      <c r="V25" s="1"/>
      <c r="W25" s="72"/>
      <c r="X25" s="11">
        <v>12</v>
      </c>
      <c r="Y25" s="5">
        <v>2</v>
      </c>
      <c r="Z25" s="13">
        <f t="shared" si="3"/>
        <v>14</v>
      </c>
      <c r="AA25" s="25">
        <f t="shared" si="2"/>
        <v>42</v>
      </c>
      <c r="AB25" s="26"/>
      <c r="AC25" s="31"/>
      <c r="AD25" s="19"/>
      <c r="AF25" s="24" t="s">
        <v>63</v>
      </c>
      <c r="AG25" s="35">
        <f t="shared" si="1"/>
        <v>26.142857142857142</v>
      </c>
      <c r="AH25" s="36"/>
      <c r="AI25" s="19"/>
      <c r="AJ25" s="19" t="s">
        <v>53</v>
      </c>
      <c r="AK25" s="19"/>
      <c r="AL25" s="31">
        <f>AK45</f>
        <v>8785</v>
      </c>
      <c r="AM25" s="19"/>
      <c r="AN25" s="19"/>
      <c r="AO25" s="19" t="s">
        <v>83</v>
      </c>
      <c r="AP25" s="31">
        <f>((SUM(D48:H48)+SUM(J48:M48))/AL22)</f>
        <v>1328</v>
      </c>
      <c r="AQ25" s="19"/>
      <c r="AR25" s="1"/>
      <c r="AS25" s="40"/>
      <c r="AT25" s="1"/>
      <c r="AU25" s="1"/>
      <c r="AV25" s="8"/>
      <c r="AW25" s="13"/>
    </row>
    <row r="26" spans="2:49" ht="14.25">
      <c r="B26" s="170"/>
      <c r="C26" s="11"/>
      <c r="D26" s="11"/>
      <c r="E26" s="11"/>
      <c r="F26" s="11"/>
      <c r="G26" s="11"/>
      <c r="H26" s="11"/>
      <c r="I26" s="11"/>
      <c r="J26" s="13"/>
      <c r="K26" s="13"/>
      <c r="L26" s="122"/>
      <c r="M26" s="13"/>
      <c r="N26" s="122"/>
      <c r="O26" s="56"/>
      <c r="P26" s="87"/>
      <c r="Q26" s="162"/>
      <c r="R26" s="13"/>
      <c r="S26" s="13"/>
      <c r="T26" s="176"/>
      <c r="U26" s="129"/>
      <c r="V26" s="1"/>
      <c r="W26" s="72"/>
      <c r="X26" s="11"/>
      <c r="Y26" s="5"/>
      <c r="Z26" s="13">
        <f t="shared" si="3"/>
        <v>0</v>
      </c>
      <c r="AA26" s="25">
        <f t="shared" si="2"/>
        <v>0</v>
      </c>
      <c r="AB26" s="1"/>
      <c r="AC26" s="31"/>
      <c r="AD26" s="19"/>
      <c r="AF26" s="53"/>
      <c r="AG26" s="35"/>
      <c r="AH26" s="36"/>
      <c r="AI26" s="19"/>
      <c r="AJ26" s="19"/>
      <c r="AK26" s="19"/>
      <c r="AL26" s="19"/>
      <c r="AM26" s="19"/>
      <c r="AN26" s="19"/>
      <c r="AO26" s="19" t="s">
        <v>84</v>
      </c>
      <c r="AP26" s="31">
        <f>SUM(C48:M48)/AL21</f>
        <v>1255</v>
      </c>
      <c r="AQ26" s="19"/>
      <c r="AR26" s="1"/>
      <c r="AS26" s="1"/>
      <c r="AT26" s="1"/>
      <c r="AU26" s="1"/>
      <c r="AV26" s="8"/>
      <c r="AW26" s="13"/>
    </row>
    <row r="27" spans="2:49" ht="14.25">
      <c r="B27" s="168" t="s">
        <v>30</v>
      </c>
      <c r="C27" s="11">
        <v>15</v>
      </c>
      <c r="D27" s="11">
        <v>43</v>
      </c>
      <c r="E27" s="11">
        <v>32</v>
      </c>
      <c r="F27" s="11">
        <v>24</v>
      </c>
      <c r="G27" s="11">
        <v>16</v>
      </c>
      <c r="H27" s="11">
        <v>18</v>
      </c>
      <c r="I27" s="11">
        <v>17</v>
      </c>
      <c r="J27" s="13"/>
      <c r="K27" s="13"/>
      <c r="L27" s="13"/>
      <c r="M27" s="13"/>
      <c r="N27" s="1"/>
      <c r="O27" s="84"/>
      <c r="P27" s="87"/>
      <c r="Q27" s="162">
        <v>78</v>
      </c>
      <c r="R27" s="13">
        <v>42</v>
      </c>
      <c r="S27" s="13">
        <v>23</v>
      </c>
      <c r="T27" s="176">
        <v>63</v>
      </c>
      <c r="U27" s="129">
        <f aca="true" t="shared" si="4" ref="U27:U46">AVERAGE(C27:N27)</f>
        <v>23.571428571428573</v>
      </c>
      <c r="V27" s="1"/>
      <c r="W27" s="72"/>
      <c r="X27" s="11">
        <v>21</v>
      </c>
      <c r="Y27" s="5">
        <v>0</v>
      </c>
      <c r="Z27" s="13">
        <f t="shared" si="3"/>
        <v>21</v>
      </c>
      <c r="AA27" s="25">
        <f t="shared" si="2"/>
        <v>63</v>
      </c>
      <c r="AB27" s="26"/>
      <c r="AC27" s="31"/>
      <c r="AD27" s="19"/>
      <c r="AF27" s="24"/>
      <c r="AG27" s="35"/>
      <c r="AH27" s="36"/>
      <c r="AI27" s="19"/>
      <c r="AJ27" s="19" t="s">
        <v>68</v>
      </c>
      <c r="AK27" s="19"/>
      <c r="AL27" s="19">
        <f>AK47</f>
        <v>9110</v>
      </c>
      <c r="AM27" s="19"/>
      <c r="AN27" s="19"/>
      <c r="AQ27" s="19"/>
      <c r="AR27" s="1"/>
      <c r="AS27" s="40"/>
      <c r="AT27" s="8"/>
      <c r="AU27" s="1"/>
      <c r="AV27" s="8"/>
      <c r="AW27" s="13"/>
    </row>
    <row r="28" spans="2:49" ht="14.25">
      <c r="B28" s="168" t="s">
        <v>31</v>
      </c>
      <c r="C28" s="11">
        <v>17</v>
      </c>
      <c r="D28" s="11">
        <v>23</v>
      </c>
      <c r="E28" s="11">
        <v>13</v>
      </c>
      <c r="F28" s="11">
        <v>34</v>
      </c>
      <c r="G28" s="11">
        <v>28</v>
      </c>
      <c r="H28" s="11">
        <v>24</v>
      </c>
      <c r="I28" s="11">
        <v>19</v>
      </c>
      <c r="J28" s="13"/>
      <c r="K28" s="13"/>
      <c r="L28" s="13"/>
      <c r="M28" s="13"/>
      <c r="N28" s="122"/>
      <c r="O28" s="84"/>
      <c r="P28" s="87"/>
      <c r="Q28" s="162"/>
      <c r="R28" s="13"/>
      <c r="S28" s="13">
        <v>9</v>
      </c>
      <c r="T28" s="176"/>
      <c r="U28" s="129">
        <f t="shared" si="4"/>
        <v>22.571428571428573</v>
      </c>
      <c r="V28" s="1"/>
      <c r="W28" s="72"/>
      <c r="X28" s="11">
        <v>0</v>
      </c>
      <c r="Y28" s="5">
        <v>0</v>
      </c>
      <c r="Z28" s="13">
        <f t="shared" si="3"/>
        <v>0</v>
      </c>
      <c r="AA28" s="25">
        <f t="shared" si="2"/>
        <v>0</v>
      </c>
      <c r="AB28" s="26"/>
      <c r="AC28" s="31"/>
      <c r="AD28" s="19"/>
      <c r="AF28" s="24" t="s">
        <v>30</v>
      </c>
      <c r="AG28" s="35">
        <f aca="true" t="shared" si="5" ref="AG28:AG47">AVERAGE(C27:N27)</f>
        <v>23.571428571428573</v>
      </c>
      <c r="AH28" s="36"/>
      <c r="AI28" s="19"/>
      <c r="AJ28" s="19"/>
      <c r="AK28" s="19"/>
      <c r="AL28" s="19"/>
      <c r="AM28" s="19"/>
      <c r="AN28" s="19"/>
      <c r="AO28" s="19"/>
      <c r="AP28" s="19"/>
      <c r="AQ28" s="19"/>
      <c r="AR28" s="1"/>
      <c r="AS28" s="40"/>
      <c r="AT28" s="8"/>
      <c r="AU28" s="21"/>
      <c r="AV28" s="8"/>
      <c r="AW28" s="13"/>
    </row>
    <row r="29" spans="2:49" ht="14.25">
      <c r="B29" s="168" t="s">
        <v>120</v>
      </c>
      <c r="C29" s="11">
        <v>10</v>
      </c>
      <c r="D29" s="11">
        <v>19</v>
      </c>
      <c r="E29" s="11">
        <v>25</v>
      </c>
      <c r="F29" s="11">
        <v>36</v>
      </c>
      <c r="G29" s="11">
        <v>34</v>
      </c>
      <c r="H29" s="11">
        <v>25</v>
      </c>
      <c r="I29" s="11">
        <v>21</v>
      </c>
      <c r="J29" s="13"/>
      <c r="K29" s="13"/>
      <c r="L29" s="13"/>
      <c r="M29" s="13"/>
      <c r="N29" s="122"/>
      <c r="O29" s="84"/>
      <c r="P29" s="87"/>
      <c r="Q29" s="162"/>
      <c r="R29" s="13"/>
      <c r="S29" s="13">
        <v>20</v>
      </c>
      <c r="T29" s="176"/>
      <c r="U29" s="129">
        <f t="shared" si="4"/>
        <v>24.285714285714285</v>
      </c>
      <c r="V29" s="1"/>
      <c r="W29" s="72"/>
      <c r="X29" s="11">
        <v>0</v>
      </c>
      <c r="Y29" s="5">
        <v>0</v>
      </c>
      <c r="Z29" s="13">
        <f t="shared" si="3"/>
        <v>0</v>
      </c>
      <c r="AA29" s="25">
        <f t="shared" si="2"/>
        <v>0</v>
      </c>
      <c r="AB29" s="26"/>
      <c r="AC29" s="31"/>
      <c r="AD29" s="19"/>
      <c r="AF29" s="24" t="s">
        <v>31</v>
      </c>
      <c r="AG29" s="35">
        <f t="shared" si="5"/>
        <v>22.571428571428573</v>
      </c>
      <c r="AH29" s="36"/>
      <c r="AI29" s="19"/>
      <c r="AJ29" s="19"/>
      <c r="AK29" s="19"/>
      <c r="AL29" s="19"/>
      <c r="AM29" s="19"/>
      <c r="AN29" s="19"/>
      <c r="AO29" s="19"/>
      <c r="AP29" s="19"/>
      <c r="AQ29" s="19"/>
      <c r="AR29" s="1"/>
      <c r="AS29" s="40"/>
      <c r="AT29" s="8"/>
      <c r="AU29" s="21"/>
      <c r="AV29" s="8"/>
      <c r="AW29" s="13"/>
    </row>
    <row r="30" spans="2:49" ht="14.25">
      <c r="B30" s="168" t="s">
        <v>32</v>
      </c>
      <c r="C30" s="11">
        <v>33</v>
      </c>
      <c r="D30" s="11">
        <v>32</v>
      </c>
      <c r="E30" s="11">
        <v>32</v>
      </c>
      <c r="F30" s="11">
        <v>41</v>
      </c>
      <c r="G30" s="11">
        <v>45</v>
      </c>
      <c r="H30" s="11">
        <v>44</v>
      </c>
      <c r="I30" s="11">
        <v>45</v>
      </c>
      <c r="J30" s="13"/>
      <c r="K30" s="13"/>
      <c r="L30" s="13"/>
      <c r="M30" s="13"/>
      <c r="N30" s="122"/>
      <c r="O30" s="84"/>
      <c r="P30" s="87"/>
      <c r="Q30" s="162"/>
      <c r="R30" s="13">
        <v>78</v>
      </c>
      <c r="S30" s="13">
        <v>19</v>
      </c>
      <c r="T30" s="176">
        <v>75</v>
      </c>
      <c r="U30" s="129">
        <f t="shared" si="4"/>
        <v>38.857142857142854</v>
      </c>
      <c r="V30" s="59"/>
      <c r="W30" s="72"/>
      <c r="X30" s="11">
        <v>25</v>
      </c>
      <c r="Y30" s="5">
        <v>0</v>
      </c>
      <c r="Z30" s="13">
        <f t="shared" si="3"/>
        <v>25</v>
      </c>
      <c r="AA30" s="25">
        <f t="shared" si="2"/>
        <v>75</v>
      </c>
      <c r="AB30" s="26"/>
      <c r="AC30" s="31"/>
      <c r="AD30" s="19"/>
      <c r="AF30" s="24" t="s">
        <v>120</v>
      </c>
      <c r="AG30" s="35">
        <f t="shared" si="5"/>
        <v>24.285714285714285</v>
      </c>
      <c r="AH30" s="36"/>
      <c r="AI30" s="19"/>
      <c r="AJ30" s="19"/>
      <c r="AK30" s="19"/>
      <c r="AL30" s="19"/>
      <c r="AM30" s="19"/>
      <c r="AN30" s="19"/>
      <c r="AO30" s="19"/>
      <c r="AP30" s="19"/>
      <c r="AQ30" s="19"/>
      <c r="AR30" s="1"/>
      <c r="AS30" s="40"/>
      <c r="AT30" s="8"/>
      <c r="AU30" s="8"/>
      <c r="AV30" s="8"/>
      <c r="AW30" s="13"/>
    </row>
    <row r="31" spans="2:49" ht="14.25">
      <c r="B31" s="168" t="s">
        <v>33</v>
      </c>
      <c r="C31" s="11">
        <v>18</v>
      </c>
      <c r="D31" s="11">
        <v>23</v>
      </c>
      <c r="E31" s="11">
        <v>20</v>
      </c>
      <c r="F31" s="11">
        <v>29</v>
      </c>
      <c r="G31" s="11">
        <v>22</v>
      </c>
      <c r="H31" s="11">
        <v>19</v>
      </c>
      <c r="I31" s="11">
        <v>15</v>
      </c>
      <c r="J31" s="13"/>
      <c r="K31" s="13"/>
      <c r="L31" s="13"/>
      <c r="M31" s="13"/>
      <c r="N31" s="122"/>
      <c r="O31" s="84"/>
      <c r="P31" s="87"/>
      <c r="Q31" s="162"/>
      <c r="R31" s="13"/>
      <c r="S31" s="13">
        <v>12</v>
      </c>
      <c r="T31" s="176"/>
      <c r="U31" s="129">
        <f t="shared" si="4"/>
        <v>20.857142857142858</v>
      </c>
      <c r="V31" s="1"/>
      <c r="W31" s="72"/>
      <c r="X31" s="11">
        <v>0</v>
      </c>
      <c r="Y31" s="5">
        <v>0</v>
      </c>
      <c r="Z31" s="13">
        <f t="shared" si="3"/>
        <v>0</v>
      </c>
      <c r="AA31" s="25">
        <f t="shared" si="2"/>
        <v>0</v>
      </c>
      <c r="AB31" s="26"/>
      <c r="AC31" s="31"/>
      <c r="AD31" s="19"/>
      <c r="AF31" s="24" t="s">
        <v>32</v>
      </c>
      <c r="AG31" s="35">
        <f t="shared" si="5"/>
        <v>38.857142857142854</v>
      </c>
      <c r="AH31" s="36"/>
      <c r="AI31" s="19"/>
      <c r="AJ31" s="58" t="s">
        <v>106</v>
      </c>
      <c r="AK31" s="19"/>
      <c r="AL31" s="19"/>
      <c r="AM31" s="19"/>
      <c r="AN31" s="19"/>
      <c r="AO31" s="19"/>
      <c r="AP31" s="19"/>
      <c r="AQ31" s="19"/>
      <c r="AR31" s="1"/>
      <c r="AS31" s="17"/>
      <c r="AT31" s="8"/>
      <c r="AU31" s="22"/>
      <c r="AV31" s="8"/>
      <c r="AW31" s="13"/>
    </row>
    <row r="32" spans="2:49" ht="14.25">
      <c r="B32" s="168" t="s">
        <v>73</v>
      </c>
      <c r="C32" s="11">
        <v>5</v>
      </c>
      <c r="D32" s="11">
        <v>9</v>
      </c>
      <c r="E32" s="11">
        <v>9</v>
      </c>
      <c r="F32" s="11">
        <v>10</v>
      </c>
      <c r="G32" s="11">
        <v>10</v>
      </c>
      <c r="H32" s="11">
        <v>11</v>
      </c>
      <c r="I32" s="11">
        <v>12</v>
      </c>
      <c r="J32" s="13"/>
      <c r="K32" s="13"/>
      <c r="L32" s="13"/>
      <c r="M32" s="13"/>
      <c r="N32" s="122"/>
      <c r="O32" s="84"/>
      <c r="P32" s="87"/>
      <c r="Q32" s="162"/>
      <c r="R32" s="13">
        <v>42</v>
      </c>
      <c r="S32" s="13">
        <v>4</v>
      </c>
      <c r="T32" s="176"/>
      <c r="U32" s="129">
        <f t="shared" si="4"/>
        <v>9.428571428571429</v>
      </c>
      <c r="V32" s="1"/>
      <c r="W32" s="72"/>
      <c r="X32" s="11">
        <v>0</v>
      </c>
      <c r="Y32" s="5">
        <v>0</v>
      </c>
      <c r="Z32" s="13">
        <f t="shared" si="3"/>
        <v>0</v>
      </c>
      <c r="AA32" s="25">
        <f t="shared" si="2"/>
        <v>0</v>
      </c>
      <c r="AB32" s="26"/>
      <c r="AC32" s="31"/>
      <c r="AD32" s="19"/>
      <c r="AF32" s="24" t="s">
        <v>33</v>
      </c>
      <c r="AG32" s="35">
        <f t="shared" si="5"/>
        <v>20.857142857142858</v>
      </c>
      <c r="AH32" s="36"/>
      <c r="AI32" s="19"/>
      <c r="AJ32" s="31">
        <f>(SUM(U5:U9)+SUM(U10:U19)+SUM(U27:U31)+SUM(U32:U40))</f>
        <v>871.5714285714284</v>
      </c>
      <c r="AK32" s="31"/>
      <c r="AL32" s="37">
        <f>AJ32/AJ35*100</f>
        <v>69.44792259533294</v>
      </c>
      <c r="AM32" s="19"/>
      <c r="AN32" s="19"/>
      <c r="AO32" s="30" t="s">
        <v>54</v>
      </c>
      <c r="AP32" s="19"/>
      <c r="AQ32" s="19"/>
      <c r="AR32" s="1"/>
      <c r="AS32" s="41"/>
      <c r="AT32" s="8"/>
      <c r="AU32" s="8"/>
      <c r="AV32" s="8"/>
      <c r="AW32" s="13"/>
    </row>
    <row r="33" spans="2:49" ht="14.25">
      <c r="B33" s="168" t="s">
        <v>35</v>
      </c>
      <c r="C33" s="11">
        <v>18</v>
      </c>
      <c r="D33" s="11">
        <v>22</v>
      </c>
      <c r="E33" s="11">
        <v>19</v>
      </c>
      <c r="F33" s="11">
        <v>27</v>
      </c>
      <c r="G33" s="11">
        <v>24</v>
      </c>
      <c r="H33" s="11">
        <v>24</v>
      </c>
      <c r="I33" s="11">
        <v>22</v>
      </c>
      <c r="J33" s="13"/>
      <c r="K33" s="13"/>
      <c r="L33" s="13"/>
      <c r="M33" s="13"/>
      <c r="N33" s="122"/>
      <c r="O33" s="84"/>
      <c r="P33" s="87"/>
      <c r="Q33" s="162"/>
      <c r="R33" s="13"/>
      <c r="S33" s="13">
        <v>12</v>
      </c>
      <c r="T33" s="176">
        <v>51</v>
      </c>
      <c r="U33" s="129">
        <f t="shared" si="4"/>
        <v>22.285714285714285</v>
      </c>
      <c r="V33" s="1"/>
      <c r="W33" s="72"/>
      <c r="X33" s="11">
        <v>16</v>
      </c>
      <c r="Y33" s="5">
        <v>1</v>
      </c>
      <c r="Z33" s="13">
        <f t="shared" si="3"/>
        <v>17</v>
      </c>
      <c r="AA33" s="25">
        <f t="shared" si="2"/>
        <v>51</v>
      </c>
      <c r="AB33" s="26"/>
      <c r="AC33" s="31"/>
      <c r="AD33" s="19"/>
      <c r="AF33" s="24" t="s">
        <v>34</v>
      </c>
      <c r="AG33" s="35">
        <f t="shared" si="5"/>
        <v>9.428571428571429</v>
      </c>
      <c r="AH33" s="36"/>
      <c r="AI33" s="19"/>
      <c r="AJ33" s="31">
        <f>(SUM(U20:U21)+SUM(U41:U42))</f>
        <v>96.42857142857143</v>
      </c>
      <c r="AK33" s="31"/>
      <c r="AL33" s="37">
        <f>AJ33/AJ35*100</f>
        <v>7.6835515082527035</v>
      </c>
      <c r="AM33" s="19"/>
      <c r="AN33" s="19"/>
      <c r="AO33" s="19" t="s">
        <v>85</v>
      </c>
      <c r="AP33" s="31">
        <f>((SUM(D54:E54)+SUM(F54:H54)+(SUM(J54:N54))))/AL22</f>
        <v>1358.2</v>
      </c>
      <c r="AQ33" s="19"/>
      <c r="AR33" s="1"/>
      <c r="AS33" s="41"/>
      <c r="AT33" s="8"/>
      <c r="AU33" s="8"/>
      <c r="AV33" s="8"/>
      <c r="AW33" s="13"/>
    </row>
    <row r="34" spans="2:49" ht="14.25">
      <c r="B34" s="168" t="s">
        <v>74</v>
      </c>
      <c r="C34" s="11">
        <v>38</v>
      </c>
      <c r="D34" s="11">
        <v>47</v>
      </c>
      <c r="E34" s="11">
        <v>44</v>
      </c>
      <c r="F34" s="11">
        <v>40</v>
      </c>
      <c r="G34" s="11">
        <v>34</v>
      </c>
      <c r="H34" s="11">
        <v>37</v>
      </c>
      <c r="I34" s="11">
        <v>35</v>
      </c>
      <c r="J34" s="13"/>
      <c r="K34" s="13"/>
      <c r="L34" s="13"/>
      <c r="M34" s="13"/>
      <c r="N34" s="122"/>
      <c r="O34" s="84"/>
      <c r="P34" s="87"/>
      <c r="Q34" s="162"/>
      <c r="R34" s="13">
        <v>51</v>
      </c>
      <c r="S34" s="13">
        <v>7</v>
      </c>
      <c r="T34" s="176"/>
      <c r="U34" s="129">
        <f t="shared" si="4"/>
        <v>39.285714285714285</v>
      </c>
      <c r="V34" s="1"/>
      <c r="W34" s="72"/>
      <c r="X34" s="11">
        <v>0</v>
      </c>
      <c r="Y34" s="5">
        <v>0</v>
      </c>
      <c r="Z34" s="13">
        <f t="shared" si="3"/>
        <v>0</v>
      </c>
      <c r="AA34" s="25">
        <f t="shared" si="2"/>
        <v>0</v>
      </c>
      <c r="AB34" s="26"/>
      <c r="AC34" s="31"/>
      <c r="AD34" s="19"/>
      <c r="AF34" s="24" t="s">
        <v>35</v>
      </c>
      <c r="AG34" s="35">
        <f t="shared" si="5"/>
        <v>22.285714285714285</v>
      </c>
      <c r="AH34" s="36"/>
      <c r="AI34" s="19"/>
      <c r="AJ34" s="31">
        <f>(SUM(U22:U25)+SUM(U43:U46))</f>
        <v>287</v>
      </c>
      <c r="AK34" s="31"/>
      <c r="AL34" s="37">
        <f>AJ34/AJ35*100</f>
        <v>22.868525896414344</v>
      </c>
      <c r="AM34" s="19"/>
      <c r="AN34" s="19"/>
      <c r="AO34" s="19" t="s">
        <v>89</v>
      </c>
      <c r="AP34" s="11">
        <f>(SUM(C54:N54))/7</f>
        <v>1301.4285714285713</v>
      </c>
      <c r="AQ34" s="19"/>
      <c r="AR34" s="1"/>
      <c r="AS34" s="41"/>
      <c r="AT34" s="8"/>
      <c r="AU34" s="8"/>
      <c r="AV34" s="8"/>
      <c r="AW34" s="13"/>
    </row>
    <row r="35" spans="2:49" ht="14.25">
      <c r="B35" s="168" t="s">
        <v>37</v>
      </c>
      <c r="C35" s="11">
        <v>43</v>
      </c>
      <c r="D35" s="11">
        <v>54</v>
      </c>
      <c r="E35" s="11">
        <v>46</v>
      </c>
      <c r="F35" s="11">
        <v>60</v>
      </c>
      <c r="G35" s="11">
        <v>49</v>
      </c>
      <c r="H35" s="11">
        <v>46</v>
      </c>
      <c r="I35" s="11">
        <v>41</v>
      </c>
      <c r="J35" s="13"/>
      <c r="K35" s="13"/>
      <c r="L35" s="13"/>
      <c r="M35" s="13"/>
      <c r="N35" s="122"/>
      <c r="O35" s="84"/>
      <c r="P35" s="87"/>
      <c r="Q35" s="162"/>
      <c r="R35" s="13"/>
      <c r="S35" s="13">
        <v>16</v>
      </c>
      <c r="T35" s="176">
        <v>42</v>
      </c>
      <c r="U35" s="129">
        <f t="shared" si="4"/>
        <v>48.42857142857143</v>
      </c>
      <c r="V35" s="14"/>
      <c r="W35" s="72"/>
      <c r="X35" s="11">
        <v>13</v>
      </c>
      <c r="Y35" s="5">
        <v>1</v>
      </c>
      <c r="Z35" s="13">
        <f t="shared" si="3"/>
        <v>14</v>
      </c>
      <c r="AA35" s="25">
        <f t="shared" si="2"/>
        <v>42</v>
      </c>
      <c r="AB35" s="26"/>
      <c r="AC35" s="31"/>
      <c r="AD35" s="19"/>
      <c r="AF35" s="24" t="s">
        <v>36</v>
      </c>
      <c r="AG35" s="35">
        <f t="shared" si="5"/>
        <v>39.285714285714285</v>
      </c>
      <c r="AH35" s="36"/>
      <c r="AI35" s="19"/>
      <c r="AJ35" s="31">
        <f>SUM(AJ32:AJ34)</f>
        <v>1255</v>
      </c>
      <c r="AK35" s="31"/>
      <c r="AL35" s="19">
        <f>SUM(AL32:AL34)</f>
        <v>99.99999999999999</v>
      </c>
      <c r="AM35" s="19"/>
      <c r="AN35" s="19"/>
      <c r="AO35" s="19"/>
      <c r="AP35" s="19"/>
      <c r="AQ35" s="19"/>
      <c r="AR35" s="1"/>
      <c r="AS35" s="41"/>
      <c r="AT35" s="8"/>
      <c r="AU35" s="8"/>
      <c r="AV35" s="8"/>
      <c r="AW35" s="13"/>
    </row>
    <row r="36" spans="2:49" ht="14.25">
      <c r="B36" s="168" t="s">
        <v>75</v>
      </c>
      <c r="C36" s="11">
        <v>20</v>
      </c>
      <c r="D36" s="11">
        <v>39</v>
      </c>
      <c r="E36" s="11">
        <v>25</v>
      </c>
      <c r="F36" s="11">
        <v>42</v>
      </c>
      <c r="G36" s="11">
        <v>36</v>
      </c>
      <c r="H36" s="11">
        <v>27</v>
      </c>
      <c r="I36" s="11">
        <v>25</v>
      </c>
      <c r="J36" s="13"/>
      <c r="K36" s="13"/>
      <c r="L36" s="13"/>
      <c r="M36" s="13"/>
      <c r="N36" s="122"/>
      <c r="O36" s="84"/>
      <c r="P36" s="87"/>
      <c r="Q36" s="162"/>
      <c r="R36" s="13">
        <v>9</v>
      </c>
      <c r="S36" s="13">
        <v>12</v>
      </c>
      <c r="T36" s="176"/>
      <c r="U36" s="129">
        <f t="shared" si="4"/>
        <v>30.571428571428573</v>
      </c>
      <c r="V36" s="1"/>
      <c r="W36" s="72"/>
      <c r="X36" s="11">
        <v>0</v>
      </c>
      <c r="Y36" s="5">
        <v>0</v>
      </c>
      <c r="Z36" s="13">
        <f t="shared" si="3"/>
        <v>0</v>
      </c>
      <c r="AA36" s="25">
        <f t="shared" si="2"/>
        <v>0</v>
      </c>
      <c r="AB36" s="26"/>
      <c r="AC36" s="31"/>
      <c r="AD36" s="19"/>
      <c r="AF36" s="24" t="s">
        <v>37</v>
      </c>
      <c r="AG36" s="35">
        <f t="shared" si="5"/>
        <v>48.42857142857143</v>
      </c>
      <c r="AH36" s="36"/>
      <c r="AI36" s="19"/>
      <c r="AJ36" s="19"/>
      <c r="AK36" s="31"/>
      <c r="AL36" s="19"/>
      <c r="AM36" s="19"/>
      <c r="AN36" s="19"/>
      <c r="AO36" s="19"/>
      <c r="AP36" s="19"/>
      <c r="AQ36" s="19"/>
      <c r="AR36" s="1"/>
      <c r="AS36" s="41"/>
      <c r="AT36" s="8"/>
      <c r="AU36" s="8"/>
      <c r="AV36" s="8"/>
      <c r="AW36" s="13"/>
    </row>
    <row r="37" spans="2:49" ht="14.25">
      <c r="B37" s="168" t="s">
        <v>39</v>
      </c>
      <c r="C37" s="11">
        <v>17</v>
      </c>
      <c r="D37" s="11">
        <v>25</v>
      </c>
      <c r="E37" s="11">
        <v>24</v>
      </c>
      <c r="F37" s="11">
        <v>34</v>
      </c>
      <c r="G37" s="11">
        <v>23</v>
      </c>
      <c r="H37" s="11">
        <v>20</v>
      </c>
      <c r="I37" s="11">
        <v>18</v>
      </c>
      <c r="J37" s="13"/>
      <c r="K37" s="13"/>
      <c r="L37" s="13"/>
      <c r="M37" s="13"/>
      <c r="N37" s="122"/>
      <c r="O37" s="84"/>
      <c r="P37" s="87"/>
      <c r="Q37" s="162"/>
      <c r="R37" s="13"/>
      <c r="S37" s="13">
        <v>12</v>
      </c>
      <c r="T37" s="176">
        <v>21</v>
      </c>
      <c r="U37" s="129">
        <f t="shared" si="4"/>
        <v>23</v>
      </c>
      <c r="V37" s="14"/>
      <c r="W37" s="72"/>
      <c r="X37" s="11">
        <v>7</v>
      </c>
      <c r="Y37" s="5">
        <v>0</v>
      </c>
      <c r="Z37" s="13">
        <f t="shared" si="3"/>
        <v>7</v>
      </c>
      <c r="AA37" s="25">
        <f t="shared" si="2"/>
        <v>21</v>
      </c>
      <c r="AB37" s="26"/>
      <c r="AC37" s="31"/>
      <c r="AD37" s="19"/>
      <c r="AF37" s="24" t="s">
        <v>38</v>
      </c>
      <c r="AG37" s="35">
        <f t="shared" si="5"/>
        <v>30.571428571428573</v>
      </c>
      <c r="AH37" s="36"/>
      <c r="AI37" s="19"/>
      <c r="AJ37" s="19" t="s">
        <v>44</v>
      </c>
      <c r="AK37" s="31"/>
      <c r="AL37" s="19"/>
      <c r="AM37" s="19"/>
      <c r="AN37" s="19"/>
      <c r="AO37" s="19"/>
      <c r="AP37" s="19"/>
      <c r="AQ37" s="19"/>
      <c r="AR37" s="1"/>
      <c r="AS37" s="41"/>
      <c r="AT37" s="8"/>
      <c r="AU37" s="8"/>
      <c r="AV37" s="8"/>
      <c r="AW37" s="13"/>
    </row>
    <row r="38" spans="2:49" ht="14.25">
      <c r="B38" s="168" t="s">
        <v>62</v>
      </c>
      <c r="C38" s="11">
        <v>13</v>
      </c>
      <c r="D38" s="11">
        <v>22</v>
      </c>
      <c r="E38" s="11">
        <v>20</v>
      </c>
      <c r="F38" s="11">
        <v>25</v>
      </c>
      <c r="G38" s="11">
        <v>19</v>
      </c>
      <c r="H38" s="11">
        <v>19</v>
      </c>
      <c r="I38" s="11">
        <v>16</v>
      </c>
      <c r="J38" s="13"/>
      <c r="K38" s="13"/>
      <c r="L38" s="13"/>
      <c r="M38" s="13"/>
      <c r="N38" s="122"/>
      <c r="O38" s="84"/>
      <c r="P38" s="87"/>
      <c r="Q38" s="162"/>
      <c r="R38" s="13">
        <v>3</v>
      </c>
      <c r="S38" s="13">
        <v>5</v>
      </c>
      <c r="T38" s="176"/>
      <c r="U38" s="129">
        <f t="shared" si="4"/>
        <v>19.142857142857142</v>
      </c>
      <c r="V38" s="14"/>
      <c r="W38" s="72"/>
      <c r="X38" s="11">
        <v>0</v>
      </c>
      <c r="Y38" s="5">
        <v>0</v>
      </c>
      <c r="Z38" s="13">
        <f t="shared" si="3"/>
        <v>0</v>
      </c>
      <c r="AA38" s="25">
        <f t="shared" si="2"/>
        <v>0</v>
      </c>
      <c r="AB38" s="26"/>
      <c r="AC38" s="31"/>
      <c r="AD38" s="19"/>
      <c r="AF38" s="24" t="s">
        <v>39</v>
      </c>
      <c r="AG38" s="35">
        <f t="shared" si="5"/>
        <v>23</v>
      </c>
      <c r="AH38" s="36"/>
      <c r="AI38" s="19"/>
      <c r="AJ38" s="31">
        <f>((SUM(SUM(U20:U22))+(U23/3*2)))+((SUM(SUM(U41:U43))+(U44/3*2)))</f>
        <v>245.47619047619048</v>
      </c>
      <c r="AK38" s="31">
        <f>SUM(U48)</f>
        <v>1255</v>
      </c>
      <c r="AL38" s="37">
        <f>AJ38/AK38*100</f>
        <v>19.559855814835895</v>
      </c>
      <c r="AM38" s="19"/>
      <c r="AN38" s="19"/>
      <c r="AO38" s="19"/>
      <c r="AP38" s="19"/>
      <c r="AQ38" s="19"/>
      <c r="AR38" s="1"/>
      <c r="AS38" s="41"/>
      <c r="AT38" s="8"/>
      <c r="AU38" s="8"/>
      <c r="AV38" s="8"/>
      <c r="AW38" s="13"/>
    </row>
    <row r="39" spans="2:49" ht="14.25">
      <c r="B39" s="169" t="s">
        <v>78</v>
      </c>
      <c r="C39" s="11">
        <v>6</v>
      </c>
      <c r="D39" s="11">
        <v>17</v>
      </c>
      <c r="E39" s="11">
        <v>13</v>
      </c>
      <c r="F39" s="11">
        <v>18</v>
      </c>
      <c r="G39" s="11">
        <v>16</v>
      </c>
      <c r="H39" s="11">
        <v>18</v>
      </c>
      <c r="I39" s="11">
        <v>18</v>
      </c>
      <c r="J39" s="13"/>
      <c r="K39" s="13"/>
      <c r="L39" s="13"/>
      <c r="M39" s="13"/>
      <c r="N39" s="122"/>
      <c r="O39" s="84"/>
      <c r="P39" s="87"/>
      <c r="Q39" s="162"/>
      <c r="R39" s="13"/>
      <c r="S39" s="13">
        <v>4</v>
      </c>
      <c r="T39" s="176">
        <v>9</v>
      </c>
      <c r="U39" s="129">
        <f t="shared" si="4"/>
        <v>15.142857142857142</v>
      </c>
      <c r="V39" s="1"/>
      <c r="W39" s="72"/>
      <c r="X39" s="11">
        <v>3</v>
      </c>
      <c r="Y39" s="5">
        <v>0</v>
      </c>
      <c r="Z39" s="13">
        <f t="shared" si="3"/>
        <v>3</v>
      </c>
      <c r="AA39" s="25">
        <f t="shared" si="2"/>
        <v>9</v>
      </c>
      <c r="AB39" s="26"/>
      <c r="AC39" s="31"/>
      <c r="AD39" s="19"/>
      <c r="AF39" s="24" t="s">
        <v>66</v>
      </c>
      <c r="AG39" s="35">
        <f t="shared" si="5"/>
        <v>19.142857142857142</v>
      </c>
      <c r="AH39" s="36"/>
      <c r="AI39" s="19"/>
      <c r="AJ39" s="19"/>
      <c r="AK39" s="31"/>
      <c r="AL39" s="19"/>
      <c r="AM39" s="19"/>
      <c r="AN39" s="19"/>
      <c r="AO39" s="19"/>
      <c r="AP39" s="19"/>
      <c r="AQ39" s="19"/>
      <c r="AR39" s="1"/>
      <c r="AS39" s="41"/>
      <c r="AT39" s="8"/>
      <c r="AU39" s="22"/>
      <c r="AV39" s="8"/>
      <c r="AW39" s="13"/>
    </row>
    <row r="40" spans="2:49" ht="14.25">
      <c r="B40" s="169" t="s">
        <v>90</v>
      </c>
      <c r="C40" s="11">
        <v>12</v>
      </c>
      <c r="D40" s="11">
        <v>15</v>
      </c>
      <c r="E40" s="11">
        <v>12</v>
      </c>
      <c r="F40" s="11">
        <v>11</v>
      </c>
      <c r="G40" s="11">
        <v>9</v>
      </c>
      <c r="H40" s="11">
        <v>17</v>
      </c>
      <c r="I40" s="11">
        <v>12</v>
      </c>
      <c r="J40" s="13"/>
      <c r="K40" s="13"/>
      <c r="L40" s="13"/>
      <c r="M40" s="13"/>
      <c r="N40" s="122"/>
      <c r="O40" s="84"/>
      <c r="P40" s="87"/>
      <c r="Q40" s="162"/>
      <c r="R40" s="13"/>
      <c r="S40" s="13">
        <v>3</v>
      </c>
      <c r="T40" s="176"/>
      <c r="U40" s="129">
        <f t="shared" si="4"/>
        <v>12.571428571428571</v>
      </c>
      <c r="V40" s="1"/>
      <c r="W40" s="72"/>
      <c r="X40" s="11">
        <v>0</v>
      </c>
      <c r="Y40" s="5">
        <v>0</v>
      </c>
      <c r="Z40" s="13">
        <f t="shared" si="3"/>
        <v>0</v>
      </c>
      <c r="AA40" s="25">
        <f t="shared" si="2"/>
        <v>0</v>
      </c>
      <c r="AB40" s="26"/>
      <c r="AC40" s="31"/>
      <c r="AD40" s="19"/>
      <c r="AF40" s="24" t="s">
        <v>78</v>
      </c>
      <c r="AG40" s="35">
        <f t="shared" si="5"/>
        <v>15.142857142857142</v>
      </c>
      <c r="AH40" s="36"/>
      <c r="AI40" s="19"/>
      <c r="AJ40" s="19"/>
      <c r="AK40" s="31"/>
      <c r="AL40" s="19"/>
      <c r="AM40" s="19"/>
      <c r="AN40" s="19"/>
      <c r="AO40" s="19"/>
      <c r="AP40" s="19"/>
      <c r="AQ40" s="19"/>
      <c r="AR40" s="1"/>
      <c r="AS40" s="41"/>
      <c r="AT40" s="8"/>
      <c r="AU40" s="8"/>
      <c r="AV40" s="8"/>
      <c r="AW40" s="13"/>
    </row>
    <row r="41" spans="2:49" ht="14.25">
      <c r="B41" s="168" t="s">
        <v>40</v>
      </c>
      <c r="C41" s="11">
        <v>19</v>
      </c>
      <c r="D41" s="11">
        <v>18</v>
      </c>
      <c r="E41" s="11">
        <v>20</v>
      </c>
      <c r="F41" s="11">
        <v>23</v>
      </c>
      <c r="G41" s="11">
        <v>20</v>
      </c>
      <c r="H41" s="11">
        <v>21</v>
      </c>
      <c r="I41" s="11">
        <v>18</v>
      </c>
      <c r="J41" s="13"/>
      <c r="K41" s="13"/>
      <c r="L41" s="13"/>
      <c r="M41" s="13"/>
      <c r="N41" s="122"/>
      <c r="O41" s="84"/>
      <c r="P41" s="87"/>
      <c r="Q41" s="162">
        <v>23</v>
      </c>
      <c r="R41" s="13"/>
      <c r="S41" s="13">
        <v>19</v>
      </c>
      <c r="T41" s="176"/>
      <c r="U41" s="129">
        <f t="shared" si="4"/>
        <v>19.857142857142858</v>
      </c>
      <c r="V41" s="21"/>
      <c r="W41" s="72"/>
      <c r="X41" s="11">
        <v>0</v>
      </c>
      <c r="Y41" s="5">
        <v>0</v>
      </c>
      <c r="Z41" s="13">
        <f t="shared" si="3"/>
        <v>0</v>
      </c>
      <c r="AA41" s="25">
        <f t="shared" si="2"/>
        <v>0</v>
      </c>
      <c r="AB41" s="26"/>
      <c r="AC41" s="31"/>
      <c r="AD41" s="19"/>
      <c r="AF41" s="24" t="s">
        <v>90</v>
      </c>
      <c r="AG41" s="35">
        <f t="shared" si="5"/>
        <v>12.571428571428571</v>
      </c>
      <c r="AH41" s="36"/>
      <c r="AI41" s="19"/>
      <c r="AJ41" s="19"/>
      <c r="AK41" s="31"/>
      <c r="AL41" s="19"/>
      <c r="AM41" s="19"/>
      <c r="AN41" s="19"/>
      <c r="AO41" s="37"/>
      <c r="AP41" s="19"/>
      <c r="AQ41" s="19"/>
      <c r="AR41" s="1"/>
      <c r="AS41" s="41"/>
      <c r="AT41" s="8"/>
      <c r="AU41" s="8"/>
      <c r="AV41" s="8"/>
      <c r="AW41" s="13"/>
    </row>
    <row r="42" spans="2:49" ht="14.25">
      <c r="B42" s="168" t="s">
        <v>41</v>
      </c>
      <c r="C42" s="11">
        <v>30</v>
      </c>
      <c r="D42" s="11">
        <v>29</v>
      </c>
      <c r="E42" s="11">
        <v>25</v>
      </c>
      <c r="F42" s="11">
        <v>26</v>
      </c>
      <c r="G42" s="11">
        <v>24</v>
      </c>
      <c r="H42" s="11">
        <v>22</v>
      </c>
      <c r="I42" s="11">
        <v>19</v>
      </c>
      <c r="J42" s="13"/>
      <c r="K42" s="13"/>
      <c r="L42" s="13"/>
      <c r="M42" s="13"/>
      <c r="N42" s="122"/>
      <c r="O42" s="84"/>
      <c r="P42" s="87"/>
      <c r="Q42" s="162">
        <v>31</v>
      </c>
      <c r="R42" s="13">
        <v>27</v>
      </c>
      <c r="S42" s="13">
        <v>18</v>
      </c>
      <c r="T42" s="176">
        <v>24</v>
      </c>
      <c r="U42" s="129">
        <f t="shared" si="4"/>
        <v>25</v>
      </c>
      <c r="V42" s="8"/>
      <c r="W42" s="72"/>
      <c r="X42" s="11">
        <v>8</v>
      </c>
      <c r="Y42" s="5">
        <v>0</v>
      </c>
      <c r="Z42" s="13">
        <f t="shared" si="3"/>
        <v>8</v>
      </c>
      <c r="AA42" s="25">
        <f t="shared" si="2"/>
        <v>24</v>
      </c>
      <c r="AB42" s="26"/>
      <c r="AC42" s="31"/>
      <c r="AD42" s="19"/>
      <c r="AF42" s="24" t="s">
        <v>40</v>
      </c>
      <c r="AG42" s="35">
        <f t="shared" si="5"/>
        <v>19.857142857142858</v>
      </c>
      <c r="AH42" s="36"/>
      <c r="AI42" s="19"/>
      <c r="AJ42" s="19"/>
      <c r="AK42" s="31"/>
      <c r="AL42" s="19"/>
      <c r="AM42" s="19"/>
      <c r="AN42" s="19"/>
      <c r="AO42" s="19"/>
      <c r="AP42" s="19"/>
      <c r="AQ42" s="19"/>
      <c r="AR42" s="1"/>
      <c r="AS42" s="41"/>
      <c r="AT42" s="8"/>
      <c r="AU42" s="8"/>
      <c r="AV42" s="8"/>
      <c r="AW42" s="13"/>
    </row>
    <row r="43" spans="2:49" ht="14.25">
      <c r="B43" s="168" t="s">
        <v>59</v>
      </c>
      <c r="C43" s="11">
        <v>39</v>
      </c>
      <c r="D43" s="11">
        <v>48</v>
      </c>
      <c r="E43" s="11">
        <v>43</v>
      </c>
      <c r="F43" s="11">
        <v>45</v>
      </c>
      <c r="G43" s="11">
        <v>43</v>
      </c>
      <c r="H43" s="11">
        <v>39</v>
      </c>
      <c r="I43" s="11">
        <v>31</v>
      </c>
      <c r="J43" s="13"/>
      <c r="K43" s="13"/>
      <c r="L43" s="13"/>
      <c r="M43" s="13"/>
      <c r="N43" s="122"/>
      <c r="O43" s="84"/>
      <c r="P43" s="87"/>
      <c r="Q43" s="162">
        <v>49</v>
      </c>
      <c r="R43" s="13">
        <v>36</v>
      </c>
      <c r="S43" s="13">
        <v>23</v>
      </c>
      <c r="T43" s="176">
        <v>51</v>
      </c>
      <c r="U43" s="129">
        <f t="shared" si="4"/>
        <v>41.142857142857146</v>
      </c>
      <c r="V43" s="1"/>
      <c r="W43" s="72"/>
      <c r="X43" s="11">
        <v>17</v>
      </c>
      <c r="Y43" s="5">
        <v>0</v>
      </c>
      <c r="Z43" s="13">
        <f t="shared" si="3"/>
        <v>17</v>
      </c>
      <c r="AA43" s="25">
        <f t="shared" si="2"/>
        <v>51</v>
      </c>
      <c r="AB43" s="26"/>
      <c r="AC43" s="31"/>
      <c r="AD43" s="19"/>
      <c r="AF43" s="24" t="s">
        <v>41</v>
      </c>
      <c r="AG43" s="35">
        <f t="shared" si="5"/>
        <v>25</v>
      </c>
      <c r="AH43" s="36"/>
      <c r="AI43" s="19"/>
      <c r="AJ43" s="19" t="s">
        <v>94</v>
      </c>
      <c r="AK43" s="31"/>
      <c r="AL43" s="19"/>
      <c r="AM43" s="19"/>
      <c r="AN43" s="19"/>
      <c r="AO43" s="19"/>
      <c r="AP43" s="19"/>
      <c r="AQ43" s="19"/>
      <c r="AR43" s="1"/>
      <c r="AS43" s="41"/>
      <c r="AT43" s="8"/>
      <c r="AU43" s="8"/>
      <c r="AV43" s="8"/>
      <c r="AW43" s="13"/>
    </row>
    <row r="44" spans="2:49" ht="14.25">
      <c r="B44" s="168" t="s">
        <v>42</v>
      </c>
      <c r="C44" s="11">
        <v>44</v>
      </c>
      <c r="D44" s="11">
        <v>49</v>
      </c>
      <c r="E44" s="11">
        <v>44</v>
      </c>
      <c r="F44" s="11">
        <v>47</v>
      </c>
      <c r="G44" s="11">
        <v>45</v>
      </c>
      <c r="H44" s="11">
        <v>46</v>
      </c>
      <c r="I44" s="11">
        <v>41</v>
      </c>
      <c r="J44" s="13"/>
      <c r="K44" s="13"/>
      <c r="L44" s="13"/>
      <c r="M44" s="13"/>
      <c r="N44" s="122"/>
      <c r="O44" s="84"/>
      <c r="P44" s="87"/>
      <c r="Q44" s="162">
        <v>51</v>
      </c>
      <c r="R44" s="13">
        <v>39</v>
      </c>
      <c r="S44" s="13">
        <v>24</v>
      </c>
      <c r="T44" s="176">
        <v>60</v>
      </c>
      <c r="U44" s="129">
        <f t="shared" si="4"/>
        <v>45.142857142857146</v>
      </c>
      <c r="V44" s="21"/>
      <c r="W44" s="72"/>
      <c r="X44" s="11">
        <v>20</v>
      </c>
      <c r="Y44" s="5">
        <v>0</v>
      </c>
      <c r="Z44" s="13">
        <f t="shared" si="3"/>
        <v>20</v>
      </c>
      <c r="AA44" s="25">
        <f t="shared" si="2"/>
        <v>60</v>
      </c>
      <c r="AB44" s="26"/>
      <c r="AC44" s="31"/>
      <c r="AD44" s="19"/>
      <c r="AF44" s="24" t="s">
        <v>59</v>
      </c>
      <c r="AG44" s="35">
        <f t="shared" si="5"/>
        <v>41.142857142857146</v>
      </c>
      <c r="AH44" s="36"/>
      <c r="AI44" s="19"/>
      <c r="AJ44" s="19"/>
      <c r="AK44" s="31"/>
      <c r="AL44" s="19"/>
      <c r="AM44" s="19"/>
      <c r="AN44" s="19"/>
      <c r="AO44" s="19"/>
      <c r="AP44" s="19"/>
      <c r="AQ44" s="19"/>
      <c r="AR44" s="1"/>
      <c r="AS44" s="41"/>
      <c r="AT44" s="8"/>
      <c r="AU44" s="8"/>
      <c r="AV44" s="8"/>
      <c r="AW44" s="13"/>
    </row>
    <row r="45" spans="2:49" ht="14.25">
      <c r="B45" s="168" t="s">
        <v>43</v>
      </c>
      <c r="C45" s="11">
        <v>32</v>
      </c>
      <c r="D45" s="11">
        <v>29</v>
      </c>
      <c r="E45" s="11">
        <v>21</v>
      </c>
      <c r="F45" s="11">
        <v>23</v>
      </c>
      <c r="G45" s="11">
        <v>20</v>
      </c>
      <c r="H45" s="11">
        <v>30</v>
      </c>
      <c r="I45" s="11">
        <v>25</v>
      </c>
      <c r="J45" s="13"/>
      <c r="K45" s="13"/>
      <c r="L45" s="13"/>
      <c r="M45" s="13"/>
      <c r="N45" s="122"/>
      <c r="O45" s="84"/>
      <c r="P45" s="87"/>
      <c r="Q45" s="162">
        <v>24</v>
      </c>
      <c r="R45" s="13">
        <v>33</v>
      </c>
      <c r="S45" s="13"/>
      <c r="T45" s="176">
        <v>33</v>
      </c>
      <c r="U45" s="129">
        <f t="shared" si="4"/>
        <v>25.714285714285715</v>
      </c>
      <c r="V45" s="21"/>
      <c r="W45" s="72"/>
      <c r="X45" s="11">
        <v>11</v>
      </c>
      <c r="Y45" s="5">
        <v>0</v>
      </c>
      <c r="Z45" s="13">
        <f t="shared" si="3"/>
        <v>11</v>
      </c>
      <c r="AA45" s="25">
        <f t="shared" si="2"/>
        <v>33</v>
      </c>
      <c r="AB45" s="26"/>
      <c r="AC45" s="31"/>
      <c r="AD45" s="19"/>
      <c r="AF45" s="24" t="s">
        <v>42</v>
      </c>
      <c r="AG45" s="35">
        <f t="shared" si="5"/>
        <v>45.142857142857146</v>
      </c>
      <c r="AH45" s="36"/>
      <c r="AI45" s="19"/>
      <c r="AK45" s="11">
        <f>SUM(C48:P48)</f>
        <v>8785</v>
      </c>
      <c r="AL45" s="19"/>
      <c r="AM45" s="19"/>
      <c r="AN45" s="19"/>
      <c r="AO45" s="19"/>
      <c r="AP45" s="19"/>
      <c r="AQ45" s="19"/>
      <c r="AR45" s="1"/>
      <c r="AS45" s="41"/>
      <c r="AT45" s="8"/>
      <c r="AU45" s="8"/>
      <c r="AV45" s="8"/>
      <c r="AW45" s="13"/>
    </row>
    <row r="46" spans="2:49" ht="15" customHeight="1">
      <c r="B46" s="168" t="s">
        <v>48</v>
      </c>
      <c r="C46" s="11">
        <v>8</v>
      </c>
      <c r="D46" s="11">
        <v>18</v>
      </c>
      <c r="E46" s="11">
        <v>18</v>
      </c>
      <c r="F46" s="11">
        <v>11</v>
      </c>
      <c r="G46" s="11">
        <v>14</v>
      </c>
      <c r="H46" s="11">
        <v>29</v>
      </c>
      <c r="I46" s="11">
        <v>21</v>
      </c>
      <c r="J46" s="13"/>
      <c r="K46" s="13"/>
      <c r="L46" s="13"/>
      <c r="M46" s="13"/>
      <c r="N46" s="122"/>
      <c r="O46" s="84"/>
      <c r="P46" s="87"/>
      <c r="Q46" s="162">
        <v>11</v>
      </c>
      <c r="R46" s="13"/>
      <c r="S46" s="25"/>
      <c r="T46" s="176">
        <v>21</v>
      </c>
      <c r="U46" s="129">
        <f t="shared" si="4"/>
        <v>17</v>
      </c>
      <c r="V46" s="21"/>
      <c r="W46" s="1"/>
      <c r="X46" s="11">
        <v>7</v>
      </c>
      <c r="Y46" s="5">
        <v>0</v>
      </c>
      <c r="Z46" s="13">
        <f t="shared" si="3"/>
        <v>7</v>
      </c>
      <c r="AA46" s="25">
        <f t="shared" si="2"/>
        <v>21</v>
      </c>
      <c r="AC46" s="19"/>
      <c r="AD46" s="19"/>
      <c r="AF46" s="24" t="s">
        <v>64</v>
      </c>
      <c r="AG46" s="35">
        <f t="shared" si="5"/>
        <v>25.714285714285715</v>
      </c>
      <c r="AH46" s="36"/>
      <c r="AI46" s="19"/>
      <c r="AJ46" s="52" t="s">
        <v>95</v>
      </c>
      <c r="AK46" s="11">
        <f>SUM(C49:P53)</f>
        <v>325</v>
      </c>
      <c r="AL46" s="19"/>
      <c r="AM46" s="19"/>
      <c r="AN46" s="19"/>
      <c r="AO46" s="19"/>
      <c r="AP46" s="19"/>
      <c r="AQ46" s="19"/>
      <c r="AR46" s="1"/>
      <c r="AS46" s="1"/>
      <c r="AT46" s="1"/>
      <c r="AU46" s="1"/>
      <c r="AV46" s="1"/>
      <c r="AW46" s="1"/>
    </row>
    <row r="47" spans="2:49" ht="14.25">
      <c r="B47" s="171"/>
      <c r="C47" s="131"/>
      <c r="D47" s="131"/>
      <c r="E47" s="131"/>
      <c r="F47" s="131"/>
      <c r="G47" s="131"/>
      <c r="H47" s="131"/>
      <c r="I47" s="131"/>
      <c r="J47" s="131"/>
      <c r="K47" s="131"/>
      <c r="L47" s="123"/>
      <c r="M47" s="131"/>
      <c r="N47" s="123"/>
      <c r="O47" s="89"/>
      <c r="P47" s="89"/>
      <c r="Q47" s="174"/>
      <c r="R47" s="131"/>
      <c r="S47" s="106"/>
      <c r="T47" s="173"/>
      <c r="U47" s="130"/>
      <c r="V47" s="1"/>
      <c r="W47" s="1"/>
      <c r="X47" s="11"/>
      <c r="Y47" s="5"/>
      <c r="Z47" s="13">
        <f t="shared" si="3"/>
        <v>0</v>
      </c>
      <c r="AF47" s="24" t="s">
        <v>67</v>
      </c>
      <c r="AG47" s="35">
        <f t="shared" si="5"/>
        <v>17</v>
      </c>
      <c r="AH47" s="36"/>
      <c r="AJ47" t="s">
        <v>52</v>
      </c>
      <c r="AK47" s="51">
        <f>SUM(C54:N54)</f>
        <v>9110</v>
      </c>
      <c r="AR47" s="1"/>
      <c r="AS47" s="8"/>
      <c r="AT47" s="1"/>
      <c r="AU47" s="1"/>
      <c r="AV47" s="1"/>
      <c r="AW47" s="27"/>
    </row>
    <row r="48" spans="2:49" ht="13.5" thickBot="1">
      <c r="B48" s="170"/>
      <c r="C48" s="13">
        <f>SUM(C5:C46)</f>
        <v>1033</v>
      </c>
      <c r="D48" s="13">
        <f aca="true" t="shared" si="6" ref="D48:I48">SUM(D5:D46)</f>
        <v>1432</v>
      </c>
      <c r="E48" s="13">
        <f t="shared" si="6"/>
        <v>1255</v>
      </c>
      <c r="F48" s="13">
        <f t="shared" si="6"/>
        <v>1411</v>
      </c>
      <c r="G48" s="13">
        <f t="shared" si="6"/>
        <v>1274</v>
      </c>
      <c r="H48" s="13">
        <f t="shared" si="6"/>
        <v>1268</v>
      </c>
      <c r="I48" s="13">
        <f t="shared" si="6"/>
        <v>1112</v>
      </c>
      <c r="J48" s="13"/>
      <c r="K48" s="13"/>
      <c r="L48" s="13"/>
      <c r="M48" s="13"/>
      <c r="N48" s="13"/>
      <c r="O48" s="13">
        <f aca="true" t="shared" si="7" ref="O48:T48">SUM(O5:O46)</f>
        <v>0</v>
      </c>
      <c r="P48" s="13">
        <f t="shared" si="7"/>
        <v>0</v>
      </c>
      <c r="Q48" s="162">
        <f t="shared" si="7"/>
        <v>579</v>
      </c>
      <c r="R48" s="13">
        <f t="shared" si="7"/>
        <v>885</v>
      </c>
      <c r="S48" s="13">
        <f t="shared" si="7"/>
        <v>672</v>
      </c>
      <c r="T48" s="49">
        <f t="shared" si="7"/>
        <v>1074</v>
      </c>
      <c r="U48" s="138">
        <f>SUM(U5:U46)</f>
        <v>1255</v>
      </c>
      <c r="V48" s="1"/>
      <c r="W48" s="13"/>
      <c r="X48" s="11"/>
      <c r="Y48" s="5"/>
      <c r="Z48" s="13">
        <f t="shared" si="3"/>
        <v>0</v>
      </c>
      <c r="AF48" s="81"/>
      <c r="AG48" s="38"/>
      <c r="AH48" s="46"/>
      <c r="AR48" s="1"/>
      <c r="AS48" s="18"/>
      <c r="AT48" s="1"/>
      <c r="AU48" s="1"/>
      <c r="AV48" s="1"/>
      <c r="AW48" s="27"/>
    </row>
    <row r="49" spans="2:49" ht="14.25">
      <c r="B49" s="170" t="s">
        <v>51</v>
      </c>
      <c r="C49" s="13">
        <v>34</v>
      </c>
      <c r="D49" s="11">
        <v>0</v>
      </c>
      <c r="E49" s="11">
        <v>0</v>
      </c>
      <c r="F49" s="11">
        <v>4</v>
      </c>
      <c r="G49" s="11">
        <v>5</v>
      </c>
      <c r="H49" s="11">
        <v>19</v>
      </c>
      <c r="I49" s="11">
        <v>15</v>
      </c>
      <c r="J49" s="13"/>
      <c r="K49" s="13"/>
      <c r="L49" s="84"/>
      <c r="M49" s="13"/>
      <c r="N49" s="84"/>
      <c r="O49" s="84"/>
      <c r="P49" s="84"/>
      <c r="Q49" s="162"/>
      <c r="R49" s="13"/>
      <c r="S49" s="84"/>
      <c r="T49" s="49"/>
      <c r="U49" s="129">
        <f>SUM(C49:N49)/3</f>
        <v>25.666666666666668</v>
      </c>
      <c r="V49" s="1"/>
      <c r="W49" s="1"/>
      <c r="X49" s="11"/>
      <c r="Y49" s="5"/>
      <c r="Z49" s="13">
        <f t="shared" si="3"/>
        <v>0</v>
      </c>
      <c r="AR49" s="1"/>
      <c r="AS49" s="18"/>
      <c r="AT49" s="1"/>
      <c r="AU49" s="1"/>
      <c r="AV49" s="1"/>
      <c r="AW49" s="27"/>
    </row>
    <row r="50" spans="2:49" ht="14.25">
      <c r="B50" s="170" t="s">
        <v>50</v>
      </c>
      <c r="C50" s="13">
        <v>29</v>
      </c>
      <c r="D50" s="11">
        <v>0</v>
      </c>
      <c r="E50" s="11">
        <v>0</v>
      </c>
      <c r="F50" s="11">
        <v>11</v>
      </c>
      <c r="G50" s="11">
        <v>8</v>
      </c>
      <c r="H50" s="11">
        <v>28</v>
      </c>
      <c r="I50" s="11">
        <v>21</v>
      </c>
      <c r="J50" s="13"/>
      <c r="K50" s="13"/>
      <c r="L50" s="105"/>
      <c r="M50" s="13"/>
      <c r="N50" s="122"/>
      <c r="O50" s="86"/>
      <c r="P50" s="87"/>
      <c r="Q50" s="162"/>
      <c r="R50" s="13"/>
      <c r="S50" s="72"/>
      <c r="T50" s="49"/>
      <c r="U50" s="129">
        <f>SUM(C50:N50)/3</f>
        <v>32.333333333333336</v>
      </c>
      <c r="V50" s="21"/>
      <c r="W50" s="21"/>
      <c r="X50" s="11">
        <v>0</v>
      </c>
      <c r="Y50" s="5">
        <v>0</v>
      </c>
      <c r="Z50" s="13">
        <f t="shared" si="3"/>
        <v>0</v>
      </c>
      <c r="AF50" s="21" t="s">
        <v>121</v>
      </c>
      <c r="AG50" s="10">
        <f>SUM(AG5:AG48)</f>
        <v>1255</v>
      </c>
      <c r="AH50" s="10"/>
      <c r="AJ50" t="s">
        <v>96</v>
      </c>
      <c r="AR50" s="1"/>
      <c r="AS50" s="1"/>
      <c r="AT50" s="1"/>
      <c r="AU50" s="1"/>
      <c r="AV50" s="1"/>
      <c r="AW50" s="27"/>
    </row>
    <row r="51" spans="2:49" ht="14.25">
      <c r="B51" s="170" t="s">
        <v>49</v>
      </c>
      <c r="C51" s="13">
        <v>24</v>
      </c>
      <c r="D51" s="11">
        <v>0</v>
      </c>
      <c r="E51" s="11">
        <v>0</v>
      </c>
      <c r="F51" s="11">
        <v>23</v>
      </c>
      <c r="G51" s="11">
        <v>13</v>
      </c>
      <c r="H51" s="11">
        <v>40</v>
      </c>
      <c r="I51" s="11">
        <v>34</v>
      </c>
      <c r="J51" s="13"/>
      <c r="K51" s="13"/>
      <c r="L51" s="105"/>
      <c r="M51" s="13"/>
      <c r="N51" s="122"/>
      <c r="O51" s="55"/>
      <c r="P51" s="87"/>
      <c r="Q51" s="162"/>
      <c r="R51" s="13"/>
      <c r="S51" s="72"/>
      <c r="U51" s="129">
        <f>SUM(C51:N51)/3</f>
        <v>44.666666666666664</v>
      </c>
      <c r="V51" s="21"/>
      <c r="W51" s="21"/>
      <c r="X51" s="11">
        <v>0</v>
      </c>
      <c r="Y51" s="5">
        <v>0</v>
      </c>
      <c r="Z51" s="13">
        <f t="shared" si="3"/>
        <v>0</v>
      </c>
      <c r="AF51" s="21" t="s">
        <v>96</v>
      </c>
      <c r="AG51" s="10">
        <f>SUM(C49:O49)/AL21</f>
        <v>11</v>
      </c>
      <c r="AH51" s="10"/>
      <c r="AJ51" t="s">
        <v>97</v>
      </c>
      <c r="AK51" s="7">
        <f>AVERAGE(C49:O49)</f>
        <v>11</v>
      </c>
      <c r="AR51" s="1"/>
      <c r="AS51" s="1"/>
      <c r="AT51" s="1"/>
      <c r="AU51" s="1"/>
      <c r="AV51" s="1"/>
      <c r="AW51" s="13"/>
    </row>
    <row r="52" spans="2:49" ht="14.25">
      <c r="B52" s="168" t="s">
        <v>65</v>
      </c>
      <c r="C52" s="13">
        <v>17</v>
      </c>
      <c r="D52" s="1"/>
      <c r="E52" s="1"/>
      <c r="F52" s="13"/>
      <c r="G52" s="13"/>
      <c r="H52" s="13"/>
      <c r="I52" s="13"/>
      <c r="J52" s="13"/>
      <c r="K52" s="13"/>
      <c r="L52" s="105"/>
      <c r="M52" s="13"/>
      <c r="N52" s="122"/>
      <c r="O52" s="55"/>
      <c r="P52" s="87"/>
      <c r="Q52" s="66"/>
      <c r="R52" s="72"/>
      <c r="S52" s="88"/>
      <c r="T52" s="64"/>
      <c r="U52" s="129">
        <f>SUM(C52:N52)/3</f>
        <v>5.666666666666667</v>
      </c>
      <c r="V52" s="21"/>
      <c r="W52" s="21"/>
      <c r="X52" s="131">
        <v>0</v>
      </c>
      <c r="Y52" s="159">
        <v>0</v>
      </c>
      <c r="Z52" s="13">
        <f t="shared" si="3"/>
        <v>0</v>
      </c>
      <c r="AG52" s="10">
        <f>SUM(C50:O50)/AL21</f>
        <v>13.857142857142858</v>
      </c>
      <c r="AH52" s="10"/>
      <c r="AJ52" t="s">
        <v>98</v>
      </c>
      <c r="AK52" s="7">
        <f>AVERAGE(C50:O50)</f>
        <v>13.857142857142858</v>
      </c>
      <c r="AR52" s="1"/>
      <c r="AS52" s="1"/>
      <c r="AT52" s="1"/>
      <c r="AU52" s="1"/>
      <c r="AV52" s="1"/>
      <c r="AW52" s="13"/>
    </row>
    <row r="53" spans="2:49" ht="15" thickBot="1">
      <c r="B53" s="172" t="s">
        <v>57</v>
      </c>
      <c r="C53" s="85"/>
      <c r="D53" s="85"/>
      <c r="E53" s="154"/>
      <c r="F53" s="85"/>
      <c r="G53" s="85"/>
      <c r="H53" s="85"/>
      <c r="I53" s="85"/>
      <c r="J53" s="85"/>
      <c r="K53" s="85"/>
      <c r="L53" s="85"/>
      <c r="M53" s="85"/>
      <c r="N53" s="85"/>
      <c r="O53" s="135"/>
      <c r="P53" s="90"/>
      <c r="Q53" s="136"/>
      <c r="R53" s="89"/>
      <c r="S53" s="137"/>
      <c r="T53" s="140"/>
      <c r="U53" s="129">
        <f>SUM(C53:N53)/11</f>
        <v>0</v>
      </c>
      <c r="V53" s="1"/>
      <c r="W53" s="1"/>
      <c r="X53" s="1"/>
      <c r="Y53" s="1"/>
      <c r="AG53" s="10">
        <f>SUM(C51:O51)/AL21</f>
        <v>19.142857142857142</v>
      </c>
      <c r="AH53" s="10"/>
      <c r="AJ53" t="s">
        <v>99</v>
      </c>
      <c r="AK53" s="7">
        <f>AVERAGE(C51:O51)</f>
        <v>19.142857142857142</v>
      </c>
      <c r="AR53" s="1"/>
      <c r="AS53" s="1"/>
      <c r="AT53" s="1"/>
      <c r="AU53" s="1"/>
      <c r="AV53" s="13"/>
      <c r="AW53" s="13"/>
    </row>
    <row r="54" spans="2:49" ht="13.5" customHeight="1" thickBot="1">
      <c r="B54" s="108"/>
      <c r="C54" s="91">
        <f>SUM(C48:C53)</f>
        <v>1137</v>
      </c>
      <c r="D54" s="91">
        <f>SUM(D48:D53)</f>
        <v>1432</v>
      </c>
      <c r="E54" s="91">
        <f>SUM(E48:E53)</f>
        <v>1255</v>
      </c>
      <c r="F54" s="91">
        <f>SUM(F48:F53)</f>
        <v>1449</v>
      </c>
      <c r="G54" s="91">
        <f>SUM(G48:G53)</f>
        <v>1300</v>
      </c>
      <c r="H54" s="91">
        <f>SUM(H48:H53)</f>
        <v>1355</v>
      </c>
      <c r="I54" s="91">
        <f>SUM(I48:I53)</f>
        <v>1182</v>
      </c>
      <c r="J54" s="91"/>
      <c r="K54" s="91"/>
      <c r="L54" s="91"/>
      <c r="M54" s="91"/>
      <c r="N54" s="91"/>
      <c r="O54" s="91">
        <f aca="true" t="shared" si="8" ref="O54:T54">SUM(O48:O53)</f>
        <v>0</v>
      </c>
      <c r="P54" s="91">
        <f t="shared" si="8"/>
        <v>0</v>
      </c>
      <c r="Q54" s="127">
        <f t="shared" si="8"/>
        <v>579</v>
      </c>
      <c r="R54" s="91">
        <f t="shared" si="8"/>
        <v>885</v>
      </c>
      <c r="S54" s="91">
        <f t="shared" si="8"/>
        <v>672</v>
      </c>
      <c r="T54" s="141">
        <f t="shared" si="8"/>
        <v>1074</v>
      </c>
      <c r="U54" s="156">
        <f>SUM(U48:U53)</f>
        <v>1363.3333333333335</v>
      </c>
      <c r="Z54" s="1"/>
      <c r="AD54" s="19"/>
      <c r="AG54" s="10">
        <f>SUM(C52:O52)/AL21</f>
        <v>2.4285714285714284</v>
      </c>
      <c r="AH54" s="10"/>
      <c r="AJ54" t="s">
        <v>100</v>
      </c>
      <c r="AK54" s="7">
        <f>AVERAGE(C52:O52)</f>
        <v>17</v>
      </c>
      <c r="AR54" s="1"/>
      <c r="AS54" s="1"/>
      <c r="AT54" s="1"/>
      <c r="AU54" s="1"/>
      <c r="AV54" s="1"/>
      <c r="AW54" s="13"/>
    </row>
    <row r="55" spans="2:50" ht="12.75">
      <c r="B55" s="107"/>
      <c r="C55" s="3"/>
      <c r="D55" s="3"/>
      <c r="E55" s="3"/>
      <c r="F55" s="3"/>
      <c r="G55" s="3"/>
      <c r="H55" s="3"/>
      <c r="I55" s="16"/>
      <c r="J55" s="16"/>
      <c r="K55" s="16"/>
      <c r="L55" s="16"/>
      <c r="M55" s="16"/>
      <c r="N55" s="3"/>
      <c r="O55" s="3"/>
      <c r="P55" s="20"/>
      <c r="Q55" s="3"/>
      <c r="R55" s="3"/>
      <c r="S55" s="3"/>
      <c r="T55" s="3"/>
      <c r="U55" s="133"/>
      <c r="V55" s="1"/>
      <c r="AG55" s="10">
        <f>SUM(C53:O53)/AL21</f>
        <v>0</v>
      </c>
      <c r="AH55" s="10"/>
      <c r="AJ55" t="s">
        <v>101</v>
      </c>
      <c r="AK55" s="7" t="e">
        <f>AVERAGE(C53:N53)</f>
        <v>#DIV/0!</v>
      </c>
      <c r="AS55" s="1"/>
      <c r="AT55" s="1"/>
      <c r="AU55" s="1"/>
      <c r="AV55" s="1"/>
      <c r="AW55" s="1"/>
      <c r="AX55" s="13"/>
    </row>
    <row r="56" spans="2:50" ht="12.75">
      <c r="B56" s="4"/>
      <c r="C56" s="1"/>
      <c r="D56" s="1"/>
      <c r="E56" s="1"/>
      <c r="F56" s="1"/>
      <c r="G56" s="1"/>
      <c r="H56" s="1"/>
      <c r="I56" s="17"/>
      <c r="N56" s="1"/>
      <c r="O56" s="1"/>
      <c r="P56" s="21"/>
      <c r="Q56" s="1"/>
      <c r="R56" s="1"/>
      <c r="S56" s="1"/>
      <c r="T56" s="1"/>
      <c r="U56" s="5"/>
      <c r="V56" s="1"/>
      <c r="AF56" t="s">
        <v>122</v>
      </c>
      <c r="AG56" s="10">
        <f>SUM(AG50:AG54)</f>
        <v>1301.4285714285713</v>
      </c>
      <c r="AK56" s="11"/>
      <c r="AS56" s="1"/>
      <c r="AT56" s="1"/>
      <c r="AU56" s="1"/>
      <c r="AV56" s="1"/>
      <c r="AW56" s="1"/>
      <c r="AX56" s="13"/>
    </row>
    <row r="57" spans="2:50" ht="12.75">
      <c r="B57" s="4"/>
      <c r="C57" s="13"/>
      <c r="D57" s="1"/>
      <c r="E57" s="1"/>
      <c r="F57" s="13"/>
      <c r="G57" s="1"/>
      <c r="H57" s="1"/>
      <c r="I57" s="51"/>
      <c r="N57" s="1"/>
      <c r="O57" s="1"/>
      <c r="P57" s="21"/>
      <c r="Q57" s="1"/>
      <c r="R57" s="1"/>
      <c r="S57" s="1"/>
      <c r="T57" s="1"/>
      <c r="U57" s="5"/>
      <c r="V57" s="1"/>
      <c r="AS57" s="1"/>
      <c r="AT57" s="1"/>
      <c r="AU57" s="1"/>
      <c r="AV57" s="1"/>
      <c r="AW57" s="1"/>
      <c r="AX57" s="13"/>
    </row>
    <row r="58" spans="2:50" ht="12.75">
      <c r="B58" s="4"/>
      <c r="C58" s="1"/>
      <c r="D58" s="1"/>
      <c r="E58" s="1"/>
      <c r="F58" s="1"/>
      <c r="G58" s="1"/>
      <c r="H58" s="1"/>
      <c r="I58" s="17"/>
      <c r="N58" s="1"/>
      <c r="O58" s="1"/>
      <c r="P58" s="21"/>
      <c r="Q58" s="1"/>
      <c r="R58" s="1"/>
      <c r="S58" s="1"/>
      <c r="T58" s="1"/>
      <c r="U58" s="5"/>
      <c r="V58" s="1"/>
      <c r="AS58" s="1"/>
      <c r="AT58" s="1"/>
      <c r="AU58" s="1"/>
      <c r="AV58" s="1"/>
      <c r="AW58" s="1"/>
      <c r="AX58" s="13"/>
    </row>
    <row r="59" spans="2:50" ht="18">
      <c r="B59" s="134" t="s">
        <v>103</v>
      </c>
      <c r="C59" s="1"/>
      <c r="D59" s="1"/>
      <c r="E59" s="1"/>
      <c r="F59" s="1"/>
      <c r="G59" s="1"/>
      <c r="H59" s="1"/>
      <c r="I59" s="17"/>
      <c r="N59" s="17"/>
      <c r="O59" s="1"/>
      <c r="P59" s="17"/>
      <c r="Q59" s="1"/>
      <c r="R59" s="1"/>
      <c r="S59" s="1"/>
      <c r="T59" s="1"/>
      <c r="U59" s="5"/>
      <c r="V59" s="1"/>
      <c r="AS59" s="1"/>
      <c r="AT59" s="1"/>
      <c r="AU59" s="1"/>
      <c r="AV59" s="1"/>
      <c r="AW59" s="1"/>
      <c r="AX59" s="13"/>
    </row>
    <row r="60" spans="2:50" ht="18">
      <c r="B60" s="134"/>
      <c r="C60" s="1"/>
      <c r="D60" s="1"/>
      <c r="E60" s="1"/>
      <c r="F60" s="1"/>
      <c r="G60" s="1"/>
      <c r="H60" s="1"/>
      <c r="I60" s="17"/>
      <c r="N60" s="17"/>
      <c r="O60" s="1"/>
      <c r="P60" s="17"/>
      <c r="Q60" s="1"/>
      <c r="R60" s="1"/>
      <c r="S60" s="1"/>
      <c r="T60" s="1"/>
      <c r="U60" s="5"/>
      <c r="V60" s="1"/>
      <c r="AS60" s="1"/>
      <c r="AT60" s="1"/>
      <c r="AU60" s="1"/>
      <c r="AV60" s="1"/>
      <c r="AW60" s="1"/>
      <c r="AX60" s="13"/>
    </row>
    <row r="61" spans="2:50" ht="15" thickBot="1">
      <c r="B61" s="4"/>
      <c r="C61" s="1"/>
      <c r="D61" s="1"/>
      <c r="E61" s="1"/>
      <c r="F61" s="1"/>
      <c r="G61" s="1"/>
      <c r="H61" s="1"/>
      <c r="I61" s="17"/>
      <c r="N61" s="17"/>
      <c r="O61" s="1"/>
      <c r="P61" s="1"/>
      <c r="Q61" s="1"/>
      <c r="R61" s="1"/>
      <c r="S61" s="1"/>
      <c r="T61" s="1"/>
      <c r="U61" s="5"/>
      <c r="V61" s="56"/>
      <c r="W61" s="54"/>
      <c r="X61" s="54"/>
      <c r="Y61" s="54"/>
      <c r="AS61" s="1"/>
      <c r="AT61" s="1"/>
      <c r="AU61" s="1"/>
      <c r="AV61" s="1"/>
      <c r="AW61" s="1"/>
      <c r="AX61" s="1"/>
    </row>
    <row r="62" spans="2:50" s="54" customFormat="1" ht="15.75">
      <c r="B62" s="74" t="s">
        <v>116</v>
      </c>
      <c r="C62" s="62"/>
      <c r="D62" s="62"/>
      <c r="E62" s="62"/>
      <c r="F62" s="62"/>
      <c r="G62" s="62"/>
      <c r="H62" s="145" t="s">
        <v>108</v>
      </c>
      <c r="I62" s="65"/>
      <c r="J62" s="146"/>
      <c r="K62" s="144" t="s">
        <v>109</v>
      </c>
      <c r="L62" s="62"/>
      <c r="M62" s="62"/>
      <c r="N62" s="63"/>
      <c r="O62" s="62"/>
      <c r="P62" s="62"/>
      <c r="Q62" s="61" t="s">
        <v>118</v>
      </c>
      <c r="R62" s="69"/>
      <c r="S62" s="69"/>
      <c r="T62" s="69"/>
      <c r="U62" s="109"/>
      <c r="V62"/>
      <c r="W62"/>
      <c r="X62"/>
      <c r="Y62"/>
      <c r="AS62" s="56"/>
      <c r="AT62" s="57"/>
      <c r="AU62" s="57"/>
      <c r="AV62" s="57"/>
      <c r="AW62" s="57"/>
      <c r="AX62" s="57"/>
    </row>
    <row r="63" spans="2:50" ht="15.75">
      <c r="B63" s="115" t="s">
        <v>117</v>
      </c>
      <c r="C63" s="56"/>
      <c r="D63" s="56"/>
      <c r="E63" s="56"/>
      <c r="F63" s="56"/>
      <c r="G63" s="56"/>
      <c r="H63" s="147" t="s">
        <v>107</v>
      </c>
      <c r="I63" s="55"/>
      <c r="J63" s="148"/>
      <c r="K63" s="56"/>
      <c r="L63" s="56"/>
      <c r="M63" s="56"/>
      <c r="N63" s="64"/>
      <c r="O63" s="56"/>
      <c r="P63" s="56"/>
      <c r="Q63" s="70" t="s">
        <v>119</v>
      </c>
      <c r="R63" s="60"/>
      <c r="S63" s="60"/>
      <c r="T63" s="60"/>
      <c r="U63" s="110"/>
      <c r="AF63" s="54"/>
      <c r="AG63" s="54"/>
      <c r="AH63" s="54"/>
      <c r="AS63" s="42"/>
      <c r="AT63" s="14"/>
      <c r="AU63" s="14"/>
      <c r="AV63" s="14"/>
      <c r="AW63" s="14"/>
      <c r="AX63" s="14"/>
    </row>
    <row r="64" spans="2:50" ht="12.75">
      <c r="B64" s="4"/>
      <c r="C64" s="1"/>
      <c r="D64" s="1"/>
      <c r="E64" s="1"/>
      <c r="F64" s="1"/>
      <c r="G64" s="1"/>
      <c r="H64" s="149"/>
      <c r="I64" s="17"/>
      <c r="J64" s="118"/>
      <c r="K64" s="1"/>
      <c r="L64" s="1"/>
      <c r="M64" s="1"/>
      <c r="N64" s="5"/>
      <c r="O64" s="1"/>
      <c r="P64" s="1"/>
      <c r="Q64" s="67"/>
      <c r="R64" s="59"/>
      <c r="S64" s="59"/>
      <c r="T64" s="59"/>
      <c r="U64" s="68"/>
      <c r="AS64" s="1"/>
      <c r="AT64" s="14"/>
      <c r="AU64" s="14"/>
      <c r="AV64" s="14"/>
      <c r="AW64" s="14"/>
      <c r="AX64" s="14"/>
    </row>
    <row r="65" spans="2:50" ht="12.75">
      <c r="B65" s="9" t="s">
        <v>105</v>
      </c>
      <c r="C65" s="59" t="s">
        <v>88</v>
      </c>
      <c r="D65" s="59"/>
      <c r="E65" s="83"/>
      <c r="F65" s="59" t="s">
        <v>52</v>
      </c>
      <c r="G65" s="8" t="s">
        <v>104</v>
      </c>
      <c r="H65" s="150">
        <v>2021</v>
      </c>
      <c r="I65" s="17"/>
      <c r="J65" s="118"/>
      <c r="K65" s="59" t="s">
        <v>110</v>
      </c>
      <c r="L65" s="59" t="s">
        <v>111</v>
      </c>
      <c r="M65" s="59" t="s">
        <v>110</v>
      </c>
      <c r="N65" s="68" t="s">
        <v>111</v>
      </c>
      <c r="O65" s="21"/>
      <c r="P65" s="82"/>
      <c r="Q65" s="94" t="s">
        <v>110</v>
      </c>
      <c r="R65" s="93" t="s">
        <v>125</v>
      </c>
      <c r="S65" s="93"/>
      <c r="T65" s="93" t="s">
        <v>126</v>
      </c>
      <c r="U65" s="111" t="s">
        <v>127</v>
      </c>
      <c r="AS65" s="42"/>
      <c r="AT65" s="43"/>
      <c r="AU65" s="43"/>
      <c r="AV65" s="43"/>
      <c r="AW65" s="43"/>
      <c r="AX65" s="43"/>
    </row>
    <row r="66" spans="2:21" ht="12.75">
      <c r="B66" s="4"/>
      <c r="C66" s="1"/>
      <c r="D66" s="1"/>
      <c r="E66" s="1"/>
      <c r="F66" s="1"/>
      <c r="G66" s="1"/>
      <c r="H66" s="149"/>
      <c r="I66" s="17"/>
      <c r="J66" s="118"/>
      <c r="K66" s="1"/>
      <c r="L66" s="1"/>
      <c r="M66" s="1"/>
      <c r="N66" s="5"/>
      <c r="O66" s="21"/>
      <c r="P66" s="1"/>
      <c r="Q66" s="53">
        <v>2010</v>
      </c>
      <c r="R66" s="8">
        <v>25243</v>
      </c>
      <c r="S66" s="8"/>
      <c r="T66" s="8">
        <v>22272</v>
      </c>
      <c r="U66" s="50">
        <v>1332</v>
      </c>
    </row>
    <row r="67" spans="2:21" ht="12.75">
      <c r="B67" s="9" t="s">
        <v>128</v>
      </c>
      <c r="C67" s="1"/>
      <c r="D67" s="95">
        <v>1216</v>
      </c>
      <c r="E67" s="1"/>
      <c r="F67" s="1">
        <v>11856</v>
      </c>
      <c r="G67" s="13"/>
      <c r="H67" s="151">
        <f>AL32/100</f>
        <v>0.6944792259533294</v>
      </c>
      <c r="I67" s="12" t="s">
        <v>27</v>
      </c>
      <c r="J67" s="5"/>
      <c r="K67" s="8" t="s">
        <v>92</v>
      </c>
      <c r="L67" s="1"/>
      <c r="M67" s="8" t="s">
        <v>93</v>
      </c>
      <c r="N67" s="5"/>
      <c r="O67" s="21"/>
      <c r="P67" s="1"/>
      <c r="Q67" s="53">
        <v>2011</v>
      </c>
      <c r="R67" s="22">
        <v>21531</v>
      </c>
      <c r="S67" s="22"/>
      <c r="T67" s="22">
        <v>21694</v>
      </c>
      <c r="U67" s="50">
        <v>1490</v>
      </c>
    </row>
    <row r="68" spans="2:21" ht="12.75">
      <c r="B68" s="120">
        <v>2005</v>
      </c>
      <c r="C68" s="1"/>
      <c r="D68" s="97">
        <v>1186</v>
      </c>
      <c r="E68" s="23"/>
      <c r="F68" s="23">
        <v>13048</v>
      </c>
      <c r="G68" s="100">
        <v>11</v>
      </c>
      <c r="H68" s="151">
        <f>AL33/100</f>
        <v>0.07683551508252703</v>
      </c>
      <c r="I68" s="1" t="s">
        <v>29</v>
      </c>
      <c r="J68" s="5"/>
      <c r="K68" s="1">
        <v>1996</v>
      </c>
      <c r="L68" s="100">
        <v>22.8</v>
      </c>
      <c r="M68" s="21">
        <v>2009</v>
      </c>
      <c r="N68" s="99">
        <v>21.4</v>
      </c>
      <c r="O68" s="21"/>
      <c r="P68" s="21"/>
      <c r="Q68" s="53">
        <v>2012</v>
      </c>
      <c r="R68" s="22">
        <v>21663</v>
      </c>
      <c r="S68" s="22"/>
      <c r="T68" s="22">
        <v>13507</v>
      </c>
      <c r="U68" s="50">
        <v>1541</v>
      </c>
    </row>
    <row r="69" spans="2:21" ht="12.75">
      <c r="B69" s="120">
        <v>2006</v>
      </c>
      <c r="C69" s="1"/>
      <c r="D69" s="97">
        <v>1345</v>
      </c>
      <c r="E69" s="23"/>
      <c r="F69" s="23">
        <v>12107</v>
      </c>
      <c r="G69" s="100">
        <v>9</v>
      </c>
      <c r="H69" s="151">
        <f>AL34/100</f>
        <v>0.22868525896414343</v>
      </c>
      <c r="I69" s="8" t="s">
        <v>114</v>
      </c>
      <c r="J69" s="5"/>
      <c r="K69" s="1">
        <v>1997</v>
      </c>
      <c r="L69" s="100">
        <v>21.9</v>
      </c>
      <c r="M69" s="21">
        <v>2010</v>
      </c>
      <c r="N69" s="99">
        <v>19.5</v>
      </c>
      <c r="O69" s="21"/>
      <c r="P69" s="21"/>
      <c r="Q69" s="9">
        <v>2013</v>
      </c>
      <c r="R69" s="22">
        <v>21224</v>
      </c>
      <c r="S69" s="22"/>
      <c r="T69" s="22">
        <v>4153</v>
      </c>
      <c r="U69" s="50">
        <v>616</v>
      </c>
    </row>
    <row r="70" spans="2:21" ht="13.5" thickBot="1">
      <c r="B70" s="120">
        <v>2007</v>
      </c>
      <c r="C70" s="1"/>
      <c r="D70" s="95">
        <v>1368</v>
      </c>
      <c r="E70" s="1"/>
      <c r="F70" s="1">
        <v>12314</v>
      </c>
      <c r="G70" s="100">
        <v>9</v>
      </c>
      <c r="H70" s="152"/>
      <c r="I70" s="45"/>
      <c r="J70" s="119"/>
      <c r="K70" s="1">
        <v>1998</v>
      </c>
      <c r="L70" s="100">
        <v>22.7</v>
      </c>
      <c r="M70" s="21">
        <v>2011</v>
      </c>
      <c r="N70" s="99">
        <v>20.1</v>
      </c>
      <c r="O70" s="21"/>
      <c r="P70" s="21"/>
      <c r="Q70" s="53">
        <v>2014</v>
      </c>
      <c r="R70" s="8">
        <v>24191</v>
      </c>
      <c r="S70" s="8"/>
      <c r="T70" s="8">
        <v>27777</v>
      </c>
      <c r="U70" s="112">
        <v>1223</v>
      </c>
    </row>
    <row r="71" spans="2:21" ht="12.75">
      <c r="B71" s="120">
        <v>2008</v>
      </c>
      <c r="C71" s="1"/>
      <c r="D71" s="97">
        <v>1336</v>
      </c>
      <c r="E71" s="23"/>
      <c r="F71" s="23">
        <v>15089</v>
      </c>
      <c r="G71" s="100">
        <v>11</v>
      </c>
      <c r="H71" s="149"/>
      <c r="I71" s="17"/>
      <c r="J71" s="118"/>
      <c r="K71" s="1">
        <v>1999</v>
      </c>
      <c r="L71" s="101">
        <v>20.4</v>
      </c>
      <c r="M71" s="21">
        <v>2012</v>
      </c>
      <c r="N71" s="104">
        <v>19</v>
      </c>
      <c r="O71" s="21"/>
      <c r="P71" s="21"/>
      <c r="Q71" s="9">
        <v>2015</v>
      </c>
      <c r="R71" s="8"/>
      <c r="S71" s="8"/>
      <c r="T71" s="8"/>
      <c r="U71" s="112"/>
    </row>
    <row r="72" spans="2:21" ht="15">
      <c r="B72" s="120">
        <v>2009</v>
      </c>
      <c r="C72" s="1"/>
      <c r="D72" s="95">
        <v>1230</v>
      </c>
      <c r="E72" s="1"/>
      <c r="F72" s="1">
        <v>13533</v>
      </c>
      <c r="G72" s="100">
        <v>11</v>
      </c>
      <c r="H72" s="149"/>
      <c r="I72" s="17"/>
      <c r="J72" s="118"/>
      <c r="K72" s="1">
        <v>2000</v>
      </c>
      <c r="L72" s="100">
        <v>19.7</v>
      </c>
      <c r="M72" s="1">
        <v>2013</v>
      </c>
      <c r="N72" s="99">
        <v>20.1</v>
      </c>
      <c r="O72" s="21"/>
      <c r="P72" s="21"/>
      <c r="Q72" s="53">
        <v>2016</v>
      </c>
      <c r="R72" s="60"/>
      <c r="S72" s="60"/>
      <c r="T72" s="60"/>
      <c r="U72" s="110"/>
    </row>
    <row r="73" spans="2:21" ht="12.75">
      <c r="B73" s="121">
        <v>2010</v>
      </c>
      <c r="C73" s="1"/>
      <c r="D73" s="97">
        <v>1391</v>
      </c>
      <c r="E73" s="23"/>
      <c r="F73" s="23">
        <v>13911</v>
      </c>
      <c r="G73" s="143">
        <v>10</v>
      </c>
      <c r="H73" s="149"/>
      <c r="I73" s="17"/>
      <c r="J73" s="118"/>
      <c r="K73" s="1">
        <v>2001</v>
      </c>
      <c r="L73" s="101">
        <v>17.8</v>
      </c>
      <c r="M73" s="21">
        <v>2014</v>
      </c>
      <c r="N73" s="104">
        <v>21</v>
      </c>
      <c r="O73" s="21"/>
      <c r="P73" s="21"/>
      <c r="Q73" s="53">
        <v>2017</v>
      </c>
      <c r="R73" s="1"/>
      <c r="S73" s="1"/>
      <c r="T73" s="1"/>
      <c r="U73" s="5"/>
    </row>
    <row r="74" spans="2:21" ht="12.75">
      <c r="B74" s="120">
        <v>2011</v>
      </c>
      <c r="C74" s="1"/>
      <c r="D74" s="95">
        <v>1400</v>
      </c>
      <c r="E74" s="1"/>
      <c r="F74" s="1">
        <v>12534</v>
      </c>
      <c r="G74" s="100">
        <v>9</v>
      </c>
      <c r="H74" s="149"/>
      <c r="I74" s="17"/>
      <c r="J74" s="118"/>
      <c r="K74" s="1">
        <v>2002</v>
      </c>
      <c r="L74" s="101">
        <v>16.8</v>
      </c>
      <c r="M74" s="1">
        <v>2015</v>
      </c>
      <c r="N74" s="99">
        <v>20.7</v>
      </c>
      <c r="O74" s="21"/>
      <c r="P74" s="35"/>
      <c r="Q74" s="53">
        <v>2018</v>
      </c>
      <c r="R74" s="1"/>
      <c r="S74" s="1"/>
      <c r="T74" s="1"/>
      <c r="U74" s="5"/>
    </row>
    <row r="75" spans="2:21" ht="12.75">
      <c r="B75" s="120">
        <v>2012</v>
      </c>
      <c r="C75" s="1"/>
      <c r="D75" s="96">
        <v>1444</v>
      </c>
      <c r="E75" s="23"/>
      <c r="F75" s="13">
        <v>16477</v>
      </c>
      <c r="G75" s="100">
        <v>12</v>
      </c>
      <c r="H75" s="149"/>
      <c r="I75" s="17"/>
      <c r="J75" s="118"/>
      <c r="K75" s="1">
        <v>2003</v>
      </c>
      <c r="L75" s="100">
        <v>15.8</v>
      </c>
      <c r="M75" s="17">
        <v>2016</v>
      </c>
      <c r="N75" s="99">
        <v>20.8</v>
      </c>
      <c r="O75" s="21"/>
      <c r="P75" s="1"/>
      <c r="Q75" s="4">
        <v>2019</v>
      </c>
      <c r="R75" s="1"/>
      <c r="S75" s="1"/>
      <c r="T75" s="1"/>
      <c r="U75" s="5"/>
    </row>
    <row r="76" spans="2:21" ht="12.75">
      <c r="B76" s="120">
        <v>2013</v>
      </c>
      <c r="C76" s="1"/>
      <c r="D76" s="96">
        <v>1419</v>
      </c>
      <c r="E76" s="1"/>
      <c r="F76" s="13">
        <v>17028</v>
      </c>
      <c r="G76" s="100">
        <v>12</v>
      </c>
      <c r="H76" s="149"/>
      <c r="I76" s="17"/>
      <c r="J76" s="118"/>
      <c r="K76" s="1">
        <v>2004</v>
      </c>
      <c r="L76" s="100">
        <v>17.4</v>
      </c>
      <c r="M76" s="17">
        <v>2017</v>
      </c>
      <c r="N76" s="99">
        <v>20.6</v>
      </c>
      <c r="O76" s="21"/>
      <c r="P76" s="14"/>
      <c r="Q76" s="24">
        <v>2020</v>
      </c>
      <c r="R76" s="1"/>
      <c r="S76" s="1"/>
      <c r="T76" s="1"/>
      <c r="U76" s="5"/>
    </row>
    <row r="77" spans="2:21" ht="12.75">
      <c r="B77" s="120">
        <v>2014</v>
      </c>
      <c r="C77" s="1"/>
      <c r="D77" s="95">
        <v>1546</v>
      </c>
      <c r="E77" s="1"/>
      <c r="F77" s="1">
        <v>20102</v>
      </c>
      <c r="G77" s="100">
        <v>13</v>
      </c>
      <c r="H77" s="149"/>
      <c r="I77" s="17"/>
      <c r="J77" s="118"/>
      <c r="K77" s="21">
        <v>2005</v>
      </c>
      <c r="L77" s="102">
        <v>17.2</v>
      </c>
      <c r="M77" s="17">
        <v>2018</v>
      </c>
      <c r="N77" s="124">
        <v>20.5</v>
      </c>
      <c r="O77" s="21"/>
      <c r="P77" s="14"/>
      <c r="Q77" s="24">
        <v>2021</v>
      </c>
      <c r="R77" s="1"/>
      <c r="S77" s="1"/>
      <c r="T77" s="1">
        <v>13055</v>
      </c>
      <c r="U77" s="5"/>
    </row>
    <row r="78" spans="2:21" ht="13.5" thickBot="1">
      <c r="B78" s="120">
        <v>2015</v>
      </c>
      <c r="C78" s="1"/>
      <c r="D78" s="95">
        <v>1471</v>
      </c>
      <c r="E78" s="1"/>
      <c r="F78" s="1">
        <v>17902</v>
      </c>
      <c r="G78" s="100">
        <v>12</v>
      </c>
      <c r="H78" s="4"/>
      <c r="I78" s="17"/>
      <c r="J78" s="118"/>
      <c r="K78" s="21">
        <v>2006</v>
      </c>
      <c r="L78" s="100">
        <v>17.3</v>
      </c>
      <c r="M78" s="17">
        <v>2019</v>
      </c>
      <c r="N78" s="104">
        <v>21.1</v>
      </c>
      <c r="O78" s="21"/>
      <c r="P78" s="2"/>
      <c r="Q78" s="4"/>
      <c r="R78" s="1"/>
      <c r="S78" s="1"/>
      <c r="T78" s="1"/>
      <c r="U78" s="5"/>
    </row>
    <row r="79" spans="2:21" ht="12.75">
      <c r="B79" s="120">
        <v>2016</v>
      </c>
      <c r="C79" s="1"/>
      <c r="D79" s="98">
        <v>1472</v>
      </c>
      <c r="E79" s="21"/>
      <c r="F79" s="21">
        <v>17668</v>
      </c>
      <c r="G79" s="100">
        <v>12</v>
      </c>
      <c r="H79" s="4"/>
      <c r="I79" s="17"/>
      <c r="J79" s="118"/>
      <c r="K79" s="21">
        <v>2007</v>
      </c>
      <c r="L79" s="100">
        <v>19.8</v>
      </c>
      <c r="M79" s="17">
        <v>2020</v>
      </c>
      <c r="N79" s="99">
        <v>21.2</v>
      </c>
      <c r="O79" s="1"/>
      <c r="P79" s="1"/>
      <c r="Q79" s="4"/>
      <c r="R79" s="1"/>
      <c r="S79" s="1"/>
      <c r="T79" s="1"/>
      <c r="U79" s="5"/>
    </row>
    <row r="80" spans="2:21" ht="13.5" thickBot="1">
      <c r="B80" s="120">
        <v>2017</v>
      </c>
      <c r="C80" s="1"/>
      <c r="D80" s="95">
        <v>1427</v>
      </c>
      <c r="E80" s="1"/>
      <c r="F80" s="1">
        <v>15702</v>
      </c>
      <c r="G80" s="100">
        <v>11</v>
      </c>
      <c r="H80" s="4"/>
      <c r="I80" s="17"/>
      <c r="J80" s="118"/>
      <c r="K80" s="132">
        <v>2008</v>
      </c>
      <c r="L80" s="103">
        <v>23.2</v>
      </c>
      <c r="M80" s="45">
        <v>2021</v>
      </c>
      <c r="N80" s="177">
        <v>19.6</v>
      </c>
      <c r="O80" s="1"/>
      <c r="P80" s="1"/>
      <c r="Q80" s="4"/>
      <c r="R80" s="1"/>
      <c r="S80" s="1"/>
      <c r="T80" s="1"/>
      <c r="U80" s="5"/>
    </row>
    <row r="81" spans="2:21" ht="12.75">
      <c r="B81" s="120">
        <v>2018</v>
      </c>
      <c r="C81" s="1"/>
      <c r="D81" s="98">
        <v>1563</v>
      </c>
      <c r="E81" s="21"/>
      <c r="F81" s="21">
        <v>18827</v>
      </c>
      <c r="G81" s="102">
        <v>12</v>
      </c>
      <c r="H81" s="4"/>
      <c r="I81" s="17"/>
      <c r="J81" s="118"/>
      <c r="K81" s="153" t="s">
        <v>130</v>
      </c>
      <c r="N81" s="1"/>
      <c r="O81" s="1"/>
      <c r="P81" s="1"/>
      <c r="Q81" s="4"/>
      <c r="R81" s="1"/>
      <c r="S81" s="1"/>
      <c r="T81" s="1"/>
      <c r="U81" s="5"/>
    </row>
    <row r="82" spans="2:21" ht="12.75">
      <c r="B82" s="142">
        <v>2019</v>
      </c>
      <c r="C82" s="1"/>
      <c r="D82" s="98">
        <v>1402</v>
      </c>
      <c r="E82" s="21"/>
      <c r="F82" s="21">
        <v>15425</v>
      </c>
      <c r="G82" s="102">
        <v>11</v>
      </c>
      <c r="H82" s="4"/>
      <c r="I82" s="17"/>
      <c r="J82" s="118"/>
      <c r="K82" s="8" t="s">
        <v>123</v>
      </c>
      <c r="N82" s="1"/>
      <c r="O82" s="1"/>
      <c r="P82" s="1"/>
      <c r="Q82" s="4"/>
      <c r="R82" s="1"/>
      <c r="S82" s="1"/>
      <c r="T82" s="1"/>
      <c r="U82" s="5"/>
    </row>
    <row r="83" spans="2:21" ht="12.75">
      <c r="B83" s="120">
        <v>2020</v>
      </c>
      <c r="C83" s="1" t="s">
        <v>136</v>
      </c>
      <c r="D83" s="98">
        <v>1186</v>
      </c>
      <c r="E83" s="21"/>
      <c r="F83" s="21">
        <v>3566</v>
      </c>
      <c r="G83" s="102">
        <v>3</v>
      </c>
      <c r="H83" s="4"/>
      <c r="I83" s="100"/>
      <c r="J83" s="118"/>
      <c r="K83" s="8" t="s">
        <v>112</v>
      </c>
      <c r="N83" s="1"/>
      <c r="O83" s="1"/>
      <c r="P83" s="1"/>
      <c r="Q83" s="4"/>
      <c r="R83" s="1"/>
      <c r="S83" s="1"/>
      <c r="T83" s="1"/>
      <c r="U83" s="5"/>
    </row>
    <row r="84" spans="2:21" ht="12.75">
      <c r="B84" s="4">
        <v>2021</v>
      </c>
      <c r="C84" s="1"/>
      <c r="D84" s="98">
        <v>1255</v>
      </c>
      <c r="E84" s="21"/>
      <c r="F84" s="21">
        <v>9110</v>
      </c>
      <c r="G84" s="102">
        <v>7</v>
      </c>
      <c r="H84" s="4"/>
      <c r="I84" s="17"/>
      <c r="J84" s="118"/>
      <c r="K84" s="8" t="s">
        <v>113</v>
      </c>
      <c r="N84" s="17"/>
      <c r="O84" s="1"/>
      <c r="P84" s="1"/>
      <c r="Q84" s="4"/>
      <c r="R84" s="1"/>
      <c r="S84" s="1"/>
      <c r="T84" s="8" t="s">
        <v>149</v>
      </c>
      <c r="U84" s="5"/>
    </row>
    <row r="85" spans="2:21" ht="13.5" thickBot="1">
      <c r="B85" s="108"/>
      <c r="C85" s="2"/>
      <c r="D85" s="2"/>
      <c r="E85" s="2"/>
      <c r="F85" s="2"/>
      <c r="G85" s="2"/>
      <c r="H85" s="108"/>
      <c r="I85" s="2"/>
      <c r="J85" s="119"/>
      <c r="K85" s="45"/>
      <c r="L85" s="45"/>
      <c r="M85" s="45"/>
      <c r="N85" s="45"/>
      <c r="O85" s="2"/>
      <c r="P85" s="2"/>
      <c r="Q85" s="108"/>
      <c r="R85" s="2"/>
      <c r="S85" s="2"/>
      <c r="T85" s="2"/>
      <c r="U85" s="6"/>
    </row>
    <row r="86" spans="2:21" ht="12.75">
      <c r="B86" s="1"/>
      <c r="C86" s="1"/>
      <c r="D86" s="1"/>
      <c r="E86" s="1"/>
      <c r="F86" s="1"/>
      <c r="G86" s="1"/>
      <c r="H86" s="1"/>
      <c r="I86" s="17"/>
      <c r="N86" s="17"/>
      <c r="O86" s="1"/>
      <c r="P86" s="1"/>
      <c r="Q86" s="1"/>
      <c r="R86" s="1"/>
      <c r="S86" s="1"/>
      <c r="T86" s="1"/>
      <c r="U86" s="1"/>
    </row>
  </sheetData>
  <sheetProtection/>
  <printOptions gridLines="1" horizontalCentered="1"/>
  <pageMargins left="0.6299212598425197" right="0.7086614173228347" top="0.3937007874015748" bottom="0.35433070866141736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Lauf-Statistik 1995</dc:title>
  <dc:subject/>
  <dc:creator>Kommission Wettkämpfe</dc:creator>
  <cp:keywords/>
  <dc:description/>
  <cp:lastModifiedBy>Hans Laube</cp:lastModifiedBy>
  <cp:lastPrinted>2021-11-25T12:17:27Z</cp:lastPrinted>
  <dcterms:created xsi:type="dcterms:W3CDTF">2000-11-08T09:40:08Z</dcterms:created>
  <dcterms:modified xsi:type="dcterms:W3CDTF">2021-11-25T12:17:51Z</dcterms:modified>
  <cp:category/>
  <cp:version/>
  <cp:contentType/>
  <cp:contentStatus/>
</cp:coreProperties>
</file>